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66536D71-6519-46BD-A6FB-075583F862DD}" xr6:coauthVersionLast="47" xr6:coauthVersionMax="47" xr10:uidLastSave="{00000000-0000-0000-0000-000000000000}"/>
  <bookViews>
    <workbookView xWindow="-120" yWindow="-120" windowWidth="29040" windowHeight="15840" xr2:uid="{00000000-000D-0000-FFFF-FFFF00000000}"/>
  </bookViews>
  <sheets>
    <sheet name="1977-2024" sheetId="5" r:id="rId1"/>
    <sheet name="Notes" sheetId="8" r:id="rId2"/>
  </sheets>
  <definedNames>
    <definedName name="\0" localSheetId="0">'1977-2024'!$A$1:$A$1</definedName>
    <definedName name="\0">#REF!</definedName>
    <definedName name="__123Graph_A" localSheetId="0" hidden="1">'1977-2024'!#REF!</definedName>
    <definedName name="__123Graph_A" hidden="1">#REF!</definedName>
    <definedName name="__123Graph_B" localSheetId="0" hidden="1">'1977-2024'!#REF!</definedName>
    <definedName name="__123Graph_B" hidden="1">#REF!</definedName>
    <definedName name="__123Graph_E" localSheetId="0" hidden="1">'1977-2024'!#REF!</definedName>
    <definedName name="__123Graph_E" hidden="1">#REF!</definedName>
    <definedName name="__123Graph_F" localSheetId="0" hidden="1">'1977-2024'!#REF!</definedName>
    <definedName name="__123Graph_F" hidden="1">#REF!</definedName>
    <definedName name="__123Graph_X" localSheetId="0" hidden="1">'1977-2024'!#REF!</definedName>
    <definedName name="__123Graph_X" hidden="1">#REF!</definedName>
    <definedName name="_Parse_Out" localSheetId="0" hidden="1">'1977-2024'!$A$2:$K$3</definedName>
    <definedName name="_Parse_Out" hidden="1">#REF!</definedName>
    <definedName name="CBBSOA" localSheetId="0">'1977-2024'!$A$4:$A$4</definedName>
    <definedName name="CBBSOA">#REF!</definedName>
    <definedName name="CBBSOL" localSheetId="0">'1977-2024'!$A$6:$A$6</definedName>
    <definedName name="CBBSOL">#REF!</definedName>
    <definedName name="CBSOFA" localSheetId="0">'1977-2024'!#REF!</definedName>
    <definedName name="CBSOFA">#REF!</definedName>
    <definedName name="CBSOFL" localSheetId="0">'1977-2024'!#REF!</definedName>
    <definedName name="CBSOFL">#REF!</definedName>
    <definedName name="CENTRAL" localSheetId="0">'1977-2024'!$A$46</definedName>
    <definedName name="CENTRAL">#REF!</definedName>
    <definedName name="CONTINUE" localSheetId="0">'1977-2024'!#REF!</definedName>
    <definedName name="CONTINUE">#REF!</definedName>
    <definedName name="FAMS" localSheetId="0">'1977-2024'!$A$2:$A$2</definedName>
    <definedName name="FAMS">#REF!</definedName>
    <definedName name="FORMAT1" localSheetId="0">'1977-2024'!$G$2:$G$41</definedName>
    <definedName name="FORMAT1">#REF!</definedName>
    <definedName name="FORMAT5" localSheetId="0">'1977-2024'!$T$2:$T$41</definedName>
    <definedName name="FORMAT5">#REF!</definedName>
    <definedName name="FORMAT6" localSheetId="0">'1977-2024'!$AC$2:$AC$41</definedName>
    <definedName name="FORMAT6">#REF!</definedName>
    <definedName name="FORMAT7" localSheetId="0">'1977-2024'!$AL$2:$AL$41</definedName>
    <definedName name="FORMAT7">#REF!</definedName>
    <definedName name="FORMAT8" localSheetId="0">'1977-2024'!$AU$2:$AU$41</definedName>
    <definedName name="FORMAT8">#REF!</definedName>
    <definedName name="LCDBYS" localSheetId="0">'1977-2024'!#REF!</definedName>
    <definedName name="LCDBYS">#REF!</definedName>
    <definedName name="MAINMENU" localSheetId="0">'1977-2024'!#REF!</definedName>
    <definedName name="MAINMENU">#REF!</definedName>
    <definedName name="MORE" localSheetId="0">'1977-2024'!#REF!</definedName>
    <definedName name="MORE">#REF!</definedName>
    <definedName name="PAGE1A" localSheetId="0">'1977-2024'!#REF!</definedName>
    <definedName name="PAGE1A">#REF!</definedName>
    <definedName name="PAGE1B" localSheetId="0">'1977-2024'!#REF!</definedName>
    <definedName name="PAGE1B">#REF!</definedName>
    <definedName name="PAGE1C" localSheetId="0">'1977-2024'!#REF!</definedName>
    <definedName name="PAGE1C">#REF!</definedName>
    <definedName name="PAGE5A" localSheetId="0">'1977-2024'!#REF!</definedName>
    <definedName name="PAGE5A">#REF!</definedName>
    <definedName name="PAGE5B" localSheetId="0">'1977-2024'!#REF!</definedName>
    <definedName name="PAGE5B">#REF!</definedName>
    <definedName name="PAGE5C" localSheetId="0">'1977-2024'!#REF!</definedName>
    <definedName name="PAGE5C">#REF!</definedName>
    <definedName name="PAGE6A" localSheetId="0">'1977-2024'!#REF!</definedName>
    <definedName name="PAGE6A">#REF!</definedName>
    <definedName name="PAGE6B" localSheetId="0">'1977-2024'!#REF!</definedName>
    <definedName name="PAGE6B">#REF!</definedName>
    <definedName name="PAGE6C" localSheetId="0">'1977-2024'!#REF!</definedName>
    <definedName name="PAGE6C">#REF!</definedName>
    <definedName name="PAGE7A" localSheetId="0">'1977-2024'!#REF!</definedName>
    <definedName name="PAGE7A">#REF!</definedName>
    <definedName name="PAGE7B" localSheetId="0">'1977-2024'!#REF!</definedName>
    <definedName name="PAGE7B">#REF!</definedName>
    <definedName name="PAGE7C" localSheetId="0">'1977-2024'!#REF!</definedName>
    <definedName name="PAGE7C">#REF!</definedName>
    <definedName name="PAGE8A" localSheetId="0">'1977-2024'!#REF!</definedName>
    <definedName name="PAGE8A">#REF!</definedName>
    <definedName name="PAGE8B" localSheetId="0">'1977-2024'!#REF!</definedName>
    <definedName name="PAGE8B">#REF!</definedName>
    <definedName name="PAGE8C" localSheetId="0">'1977-2024'!#REF!</definedName>
    <definedName name="PAGE8C">#REF!</definedName>
    <definedName name="_xlnm.Print_Area" localSheetId="0">'1977-2024'!$A$437:$K$442</definedName>
    <definedName name="Print_Area_MI" localSheetId="0">'1977-2024'!#REF!</definedName>
    <definedName name="_xlnm.Print_Titles" localSheetId="0">'1977-2024'!$1:$6</definedName>
    <definedName name="RET" localSheetId="0">'1977-2024'!#REF!</definedName>
    <definedName name="RET">#REF!</definedName>
    <definedName name="RETURN1" localSheetId="0">'1977-2024'!$G$42</definedName>
    <definedName name="RETURN1">#REF!</definedName>
    <definedName name="RETURN6" localSheetId="0">'1977-2024'!#REF!</definedName>
    <definedName name="RETURN6">#REF!</definedName>
    <definedName name="SUBT1" localSheetId="0">'1977-2024'!#REF!</definedName>
    <definedName name="SUBT1">#REF!</definedName>
    <definedName name="SUBT5" localSheetId="0">'1977-2024'!#REF!</definedName>
    <definedName name="SUBT5">#REF!</definedName>
    <definedName name="SUBT6" localSheetId="0">'1977-2024'!#REF!</definedName>
    <definedName name="SUBT6">#REF!</definedName>
    <definedName name="SUBT7" localSheetId="0">'1977-2024'!#REF!</definedName>
    <definedName name="SUBT7">#REF!</definedName>
    <definedName name="SUBT8" localSheetId="0">'1977-2024'!#REF!</definedName>
    <definedName name="SUBT8">#REF!</definedName>
    <definedName name="TABLE1" localSheetId="0">'1977-2024'!#REF!</definedName>
    <definedName name="TABLE1">#REF!</definedName>
    <definedName name="TABLE3" localSheetId="0">'1977-2024'!#REF!</definedName>
    <definedName name="TABLE3">#REF!</definedName>
    <definedName name="TABLE4" localSheetId="0">'1977-2024'!#REF!</definedName>
    <definedName name="TABLE4">#REF!</definedName>
    <definedName name="TABLE5" localSheetId="0">'1977-2024'!#REF!</definedName>
    <definedName name="TABLE5">#REF!</definedName>
    <definedName name="TABLE6" localSheetId="0">'1977-2024'!#REF!</definedName>
    <definedName name="TABLE6">#REF!</definedName>
    <definedName name="TABLE7" localSheetId="0">'1977-2024'!#REF!</definedName>
    <definedName name="TABLE7">#REF!</definedName>
    <definedName name="TABLE8" localSheetId="0">'1977-2024'!#REF!</definedName>
    <definedName name="TABLE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7" i="5" l="1"/>
  <c r="K487" i="5" s="1"/>
  <c r="J488" i="5"/>
  <c r="K488" i="5" s="1"/>
  <c r="E486" i="5" l="1"/>
  <c r="J486" i="5" s="1"/>
  <c r="K486" i="5" s="1"/>
  <c r="E485" i="5" l="1"/>
  <c r="J485" i="5" s="1"/>
  <c r="K485" i="5" s="1"/>
  <c r="E484" i="5" l="1"/>
  <c r="J484" i="5" s="1"/>
  <c r="K484" i="5" s="1"/>
  <c r="E483" i="5" l="1"/>
  <c r="J483" i="5" s="1"/>
  <c r="K483" i="5" s="1"/>
  <c r="E482" i="5" l="1"/>
  <c r="J482" i="5" s="1"/>
  <c r="K482" i="5" s="1"/>
  <c r="E481" i="5" l="1"/>
  <c r="J481" i="5" s="1"/>
  <c r="K481" i="5" s="1"/>
  <c r="E480" i="5" l="1"/>
  <c r="J480" i="5" s="1"/>
  <c r="K480" i="5" s="1"/>
  <c r="E479" i="5" l="1"/>
  <c r="J479" i="5" s="1"/>
  <c r="K479" i="5" s="1"/>
  <c r="E478" i="5" l="1"/>
  <c r="J478" i="5" s="1"/>
  <c r="K478" i="5" s="1"/>
  <c r="E477" i="5" l="1"/>
  <c r="J477" i="5" s="1"/>
  <c r="K477" i="5" s="1"/>
  <c r="E475" i="5" l="1"/>
  <c r="J475" i="5" s="1"/>
  <c r="K475" i="5" s="1"/>
  <c r="E474" i="5" l="1"/>
  <c r="J474" i="5" s="1"/>
  <c r="K474" i="5" s="1"/>
  <c r="E473" i="5" l="1"/>
  <c r="J473" i="5" s="1"/>
  <c r="K473" i="5" s="1"/>
  <c r="E472" i="5"/>
  <c r="J472" i="5" s="1"/>
  <c r="K472" i="5" s="1"/>
  <c r="E471" i="5"/>
  <c r="J471" i="5" s="1"/>
  <c r="K471" i="5" s="1"/>
  <c r="E470" i="5"/>
  <c r="J470" i="5" s="1"/>
  <c r="K470" i="5" s="1"/>
  <c r="E469" i="5"/>
  <c r="J469" i="5" s="1"/>
  <c r="K469" i="5" s="1"/>
  <c r="E468" i="5"/>
  <c r="J468" i="5" s="1"/>
  <c r="K468" i="5" s="1"/>
  <c r="E467" i="5"/>
  <c r="J467" i="5" s="1"/>
  <c r="K467" i="5" s="1"/>
  <c r="E466" i="5"/>
  <c r="J466" i="5" s="1"/>
  <c r="K466" i="5" s="1"/>
  <c r="E465" i="5"/>
  <c r="J465" i="5" s="1"/>
  <c r="K465" i="5" s="1"/>
  <c r="E464" i="5"/>
  <c r="J464" i="5" s="1"/>
  <c r="K464" i="5" s="1"/>
  <c r="E462" i="5"/>
  <c r="J462" i="5" s="1"/>
  <c r="K462" i="5" s="1"/>
  <c r="E461" i="5"/>
  <c r="J461" i="5" s="1"/>
  <c r="K461" i="5" s="1"/>
  <c r="E460" i="5"/>
  <c r="J460" i="5" s="1"/>
  <c r="K460" i="5" s="1"/>
  <c r="E459" i="5"/>
  <c r="J459" i="5" s="1"/>
  <c r="K459" i="5" s="1"/>
  <c r="E458" i="5"/>
  <c r="J458" i="5" s="1"/>
  <c r="K458" i="5" s="1"/>
  <c r="E457" i="5"/>
  <c r="J457" i="5" s="1"/>
  <c r="K457" i="5" s="1"/>
  <c r="E456" i="5"/>
  <c r="J456" i="5" s="1"/>
  <c r="K456" i="5" s="1"/>
  <c r="E455" i="5"/>
  <c r="J455" i="5" s="1"/>
  <c r="K455" i="5" s="1"/>
  <c r="E454" i="5"/>
  <c r="J454" i="5" s="1"/>
  <c r="K454" i="5" s="1"/>
  <c r="E452" i="5"/>
  <c r="J452" i="5" s="1"/>
  <c r="K452" i="5" s="1"/>
  <c r="E453" i="5"/>
  <c r="J453" i="5" s="1"/>
  <c r="K453" i="5" s="1"/>
  <c r="E451" i="5"/>
  <c r="J451" i="5" s="1"/>
  <c r="K451" i="5" s="1"/>
  <c r="E449" i="5"/>
  <c r="J449" i="5" s="1"/>
  <c r="K449" i="5" s="1"/>
  <c r="E448" i="5"/>
  <c r="J448" i="5" s="1"/>
  <c r="K448" i="5" s="1"/>
  <c r="E447" i="5"/>
  <c r="J447" i="5" s="1"/>
  <c r="K447" i="5" s="1"/>
  <c r="E445" i="5"/>
  <c r="J445" i="5" s="1"/>
  <c r="K445" i="5" s="1"/>
  <c r="E446" i="5"/>
  <c r="J446" i="5" s="1"/>
  <c r="K446" i="5" s="1"/>
  <c r="E444" i="5"/>
  <c r="J444" i="5" s="1"/>
  <c r="K444" i="5" s="1"/>
  <c r="E443" i="5"/>
  <c r="J443" i="5" s="1"/>
  <c r="K443" i="5" s="1"/>
  <c r="E442" i="5"/>
  <c r="J442" i="5" s="1"/>
  <c r="K442" i="5" s="1"/>
  <c r="E441" i="5"/>
  <c r="J441" i="5" s="1"/>
  <c r="K441" i="5" s="1"/>
  <c r="E440" i="5"/>
  <c r="J440" i="5" s="1"/>
  <c r="K440" i="5" s="1"/>
  <c r="E439" i="5"/>
  <c r="J439" i="5" s="1"/>
  <c r="K439" i="5" s="1"/>
  <c r="E438" i="5"/>
  <c r="J438" i="5" s="1"/>
  <c r="K438" i="5" s="1"/>
  <c r="E436" i="5"/>
  <c r="J436" i="5" s="1"/>
  <c r="K436" i="5" s="1"/>
  <c r="E434" i="5"/>
  <c r="J434" i="5" s="1"/>
  <c r="K434" i="5" s="1"/>
  <c r="E435" i="5"/>
  <c r="J435" i="5" s="1"/>
  <c r="K435" i="5" s="1"/>
  <c r="E433" i="5"/>
  <c r="J433" i="5" s="1"/>
  <c r="K433" i="5" s="1"/>
  <c r="E432" i="5"/>
  <c r="J432" i="5" s="1"/>
  <c r="K432" i="5" s="1"/>
  <c r="E431" i="5"/>
  <c r="J431" i="5" s="1"/>
  <c r="K431" i="5" s="1"/>
  <c r="E430" i="5"/>
  <c r="J430" i="5" s="1"/>
  <c r="K430" i="5" s="1"/>
  <c r="E429" i="5"/>
  <c r="J429" i="5" s="1"/>
  <c r="K429" i="5" s="1"/>
  <c r="E428" i="5"/>
  <c r="J428" i="5" s="1"/>
  <c r="K428" i="5" s="1"/>
  <c r="J41" i="5"/>
  <c r="J40" i="5"/>
  <c r="J39" i="5"/>
  <c r="J38" i="5"/>
  <c r="J36" i="5"/>
  <c r="J35" i="5"/>
  <c r="J34" i="5"/>
  <c r="J33" i="5"/>
  <c r="J31" i="5"/>
  <c r="J30" i="5"/>
  <c r="J29" i="5"/>
  <c r="J28" i="5"/>
  <c r="J26" i="5"/>
  <c r="J25" i="5"/>
  <c r="J24" i="5"/>
  <c r="J23" i="5"/>
  <c r="J21" i="5"/>
  <c r="J20" i="5"/>
  <c r="J19" i="5"/>
  <c r="J18" i="5"/>
  <c r="J16" i="5"/>
  <c r="J15" i="5"/>
  <c r="J14" i="5"/>
  <c r="J13" i="5"/>
  <c r="J11" i="5"/>
  <c r="J10" i="5"/>
  <c r="J9" i="5"/>
  <c r="J8" i="5"/>
  <c r="E427" i="5"/>
  <c r="J427" i="5" s="1"/>
  <c r="K427" i="5" s="1"/>
  <c r="E426" i="5"/>
  <c r="J426" i="5" s="1"/>
  <c r="K426" i="5" s="1"/>
  <c r="E425" i="5"/>
  <c r="J425" i="5" s="1"/>
  <c r="K425" i="5" s="1"/>
  <c r="E423" i="5"/>
  <c r="J423" i="5" s="1"/>
  <c r="K423" i="5" s="1"/>
  <c r="E422" i="5"/>
  <c r="J422" i="5" s="1"/>
  <c r="K422" i="5" s="1"/>
  <c r="E421" i="5"/>
  <c r="J421" i="5" s="1"/>
  <c r="K421" i="5" s="1"/>
  <c r="E420" i="5"/>
  <c r="J420" i="5" s="1"/>
  <c r="K420" i="5" s="1"/>
  <c r="E419" i="5"/>
  <c r="J419" i="5" s="1"/>
  <c r="K419" i="5" s="1"/>
  <c r="E418" i="5"/>
  <c r="J418" i="5" s="1"/>
  <c r="K418" i="5" s="1"/>
  <c r="E417" i="5"/>
  <c r="J417" i="5" s="1"/>
  <c r="K417" i="5" s="1"/>
  <c r="E416" i="5"/>
  <c r="J416" i="5" s="1"/>
  <c r="K416" i="5" s="1"/>
  <c r="E415" i="5"/>
  <c r="J415" i="5" s="1"/>
  <c r="K415" i="5" s="1"/>
  <c r="E414" i="5"/>
  <c r="J414" i="5" s="1"/>
  <c r="K414" i="5" s="1"/>
  <c r="E413" i="5"/>
  <c r="J413" i="5" s="1"/>
  <c r="K413" i="5" s="1"/>
  <c r="E412" i="5"/>
  <c r="J412" i="5" s="1"/>
  <c r="K412" i="5" s="1"/>
  <c r="E410" i="5"/>
  <c r="J410" i="5" s="1"/>
  <c r="K410" i="5" s="1"/>
  <c r="E409" i="5"/>
  <c r="J409" i="5" s="1"/>
  <c r="K409" i="5" s="1"/>
  <c r="E408" i="5"/>
  <c r="J408" i="5" s="1"/>
  <c r="K408" i="5" s="1"/>
  <c r="E407" i="5"/>
  <c r="J407" i="5" s="1"/>
  <c r="K407" i="5" s="1"/>
  <c r="E406" i="5"/>
  <c r="J406" i="5" s="1"/>
  <c r="K406" i="5" s="1"/>
  <c r="E405" i="5"/>
  <c r="J405" i="5" s="1"/>
  <c r="K405" i="5" s="1"/>
  <c r="E404" i="5"/>
  <c r="J404" i="5" s="1"/>
  <c r="K404" i="5" s="1"/>
  <c r="E403" i="5"/>
  <c r="J403" i="5" s="1"/>
  <c r="K403" i="5" s="1"/>
  <c r="E402" i="5"/>
  <c r="J402" i="5" s="1"/>
  <c r="K402" i="5" s="1"/>
  <c r="E401" i="5"/>
  <c r="J401" i="5" s="1"/>
  <c r="K401" i="5" s="1"/>
  <c r="E400" i="5"/>
  <c r="J400" i="5" s="1"/>
  <c r="K400" i="5" s="1"/>
  <c r="E399" i="5"/>
  <c r="J399" i="5" s="1"/>
  <c r="K399" i="5" s="1"/>
  <c r="E397" i="5"/>
  <c r="J397" i="5" s="1"/>
  <c r="K397" i="5" s="1"/>
  <c r="E396" i="5"/>
  <c r="J396" i="5" s="1"/>
  <c r="K396" i="5" s="1"/>
  <c r="E395" i="5"/>
  <c r="J395" i="5" s="1"/>
  <c r="K395" i="5" s="1"/>
  <c r="E394" i="5"/>
  <c r="J394" i="5" s="1"/>
  <c r="K394" i="5" s="1"/>
  <c r="E393" i="5"/>
  <c r="J393" i="5" s="1"/>
  <c r="K393" i="5" s="1"/>
  <c r="E392" i="5"/>
  <c r="J392" i="5" s="1"/>
  <c r="K392" i="5" s="1"/>
  <c r="E389" i="5"/>
  <c r="J389" i="5" s="1"/>
  <c r="K389" i="5" s="1"/>
  <c r="E390" i="5"/>
  <c r="J390" i="5" s="1"/>
  <c r="K390" i="5" s="1"/>
  <c r="E391" i="5"/>
  <c r="J391" i="5" s="1"/>
  <c r="K391" i="5" s="1"/>
  <c r="E388" i="5"/>
  <c r="J388" i="5" s="1"/>
  <c r="K388" i="5" s="1"/>
  <c r="E387" i="5"/>
  <c r="J387" i="5" s="1"/>
  <c r="K387" i="5" s="1"/>
  <c r="E386" i="5"/>
  <c r="J386" i="5" s="1"/>
  <c r="K386" i="5" s="1"/>
  <c r="E384" i="5"/>
  <c r="J384" i="5" s="1"/>
  <c r="K384" i="5" s="1"/>
  <c r="E383" i="5"/>
  <c r="J383" i="5" s="1"/>
  <c r="K383" i="5" s="1"/>
  <c r="E382" i="5"/>
  <c r="J382" i="5" s="1"/>
  <c r="K382" i="5" s="1"/>
  <c r="E381" i="5"/>
  <c r="J381" i="5" s="1"/>
  <c r="K381" i="5" s="1"/>
  <c r="E380" i="5"/>
  <c r="J380" i="5" s="1"/>
  <c r="K380" i="5" s="1"/>
  <c r="E379" i="5"/>
  <c r="J379" i="5" s="1"/>
  <c r="K379" i="5" s="1"/>
  <c r="E378" i="5"/>
  <c r="J378" i="5" s="1"/>
  <c r="K378" i="5" s="1"/>
  <c r="E377" i="5"/>
  <c r="J377" i="5" s="1"/>
  <c r="K377" i="5" s="1"/>
  <c r="E376" i="5"/>
  <c r="J376" i="5" s="1"/>
  <c r="K376" i="5" s="1"/>
  <c r="E375" i="5"/>
  <c r="J375" i="5" s="1"/>
  <c r="K375" i="5" s="1"/>
  <c r="E374" i="5"/>
  <c r="J374" i="5" s="1"/>
  <c r="K374" i="5" s="1"/>
  <c r="E373" i="5"/>
  <c r="J373" i="5" s="1"/>
  <c r="K373" i="5" s="1"/>
  <c r="E371" i="5"/>
  <c r="J371" i="5" s="1"/>
  <c r="K371" i="5" s="1"/>
  <c r="E370" i="5"/>
  <c r="J370" i="5" s="1"/>
  <c r="K370" i="5" s="1"/>
  <c r="E369" i="5"/>
  <c r="J369" i="5" s="1"/>
  <c r="K369" i="5" s="1"/>
  <c r="E368" i="5"/>
  <c r="J368" i="5" s="1"/>
  <c r="K368" i="5" s="1"/>
  <c r="E367" i="5"/>
  <c r="J367" i="5" s="1"/>
  <c r="K367" i="5" s="1"/>
  <c r="E366" i="5"/>
  <c r="J366" i="5" s="1"/>
  <c r="K366" i="5" s="1"/>
  <c r="E365" i="5"/>
  <c r="J365" i="5" s="1"/>
  <c r="K365" i="5" s="1"/>
  <c r="E364" i="5"/>
  <c r="J364" i="5" s="1"/>
  <c r="K364" i="5" s="1"/>
  <c r="E363" i="5"/>
  <c r="J363" i="5" s="1"/>
  <c r="K363" i="5" s="1"/>
  <c r="E362" i="5"/>
  <c r="J362" i="5" s="1"/>
  <c r="K362" i="5" s="1"/>
  <c r="E361" i="5"/>
  <c r="J361" i="5" s="1"/>
  <c r="K361" i="5" s="1"/>
  <c r="E360" i="5"/>
  <c r="J360" i="5" s="1"/>
  <c r="K360" i="5" s="1"/>
  <c r="E358" i="5"/>
  <c r="J358" i="5" s="1"/>
  <c r="K358" i="5" s="1"/>
  <c r="E357" i="5"/>
  <c r="J357" i="5" s="1"/>
  <c r="K357" i="5" s="1"/>
  <c r="E356" i="5"/>
  <c r="J356" i="5" s="1"/>
  <c r="K356" i="5" s="1"/>
  <c r="E355" i="5"/>
  <c r="J355" i="5" s="1"/>
  <c r="K355" i="5" s="1"/>
  <c r="E354" i="5"/>
  <c r="J354" i="5" s="1"/>
  <c r="K354" i="5" s="1"/>
  <c r="E353" i="5"/>
  <c r="J353" i="5" s="1"/>
  <c r="K353" i="5" s="1"/>
  <c r="E352" i="5"/>
  <c r="J352" i="5" s="1"/>
  <c r="K352" i="5" s="1"/>
  <c r="E351" i="5"/>
  <c r="J351" i="5" s="1"/>
  <c r="K351" i="5" s="1"/>
  <c r="E350" i="5"/>
  <c r="J350" i="5" s="1"/>
  <c r="K350" i="5" s="1"/>
  <c r="E349" i="5"/>
  <c r="J349" i="5" s="1"/>
  <c r="K349" i="5" s="1"/>
  <c r="E348" i="5"/>
  <c r="J348" i="5" s="1"/>
  <c r="K348" i="5" s="1"/>
  <c r="E347" i="5"/>
  <c r="J347" i="5" s="1"/>
  <c r="K347" i="5" s="1"/>
  <c r="E345" i="5"/>
  <c r="J345" i="5" s="1"/>
  <c r="K345" i="5" s="1"/>
  <c r="E344" i="5"/>
  <c r="J344" i="5" s="1"/>
  <c r="K344" i="5" s="1"/>
  <c r="E343" i="5"/>
  <c r="J343" i="5" s="1"/>
  <c r="K343" i="5" s="1"/>
  <c r="E342" i="5"/>
  <c r="E341" i="5"/>
  <c r="E340" i="5"/>
  <c r="E339" i="5"/>
  <c r="E338" i="5"/>
  <c r="E337" i="5"/>
  <c r="E336" i="5"/>
  <c r="E335" i="5"/>
  <c r="E334" i="5"/>
  <c r="E332" i="5"/>
  <c r="J332" i="5" s="1"/>
  <c r="K332" i="5" s="1"/>
  <c r="E331" i="5"/>
  <c r="J331" i="5" s="1"/>
  <c r="K331" i="5" s="1"/>
  <c r="F330" i="5"/>
  <c r="E330" i="5"/>
  <c r="K329" i="5"/>
  <c r="F329" i="5"/>
  <c r="J328" i="5"/>
  <c r="K328" i="5" s="1"/>
  <c r="J327" i="5"/>
  <c r="K327" i="5" s="1"/>
  <c r="J326" i="5"/>
  <c r="K326" i="5" s="1"/>
  <c r="J325" i="5"/>
  <c r="K325" i="5" s="1"/>
  <c r="J324" i="5"/>
  <c r="K324" i="5" s="1"/>
  <c r="J323" i="5"/>
  <c r="K323" i="5" s="1"/>
  <c r="J322" i="5"/>
  <c r="K322" i="5" s="1"/>
  <c r="J321" i="5"/>
  <c r="K321" i="5" s="1"/>
  <c r="E319" i="5"/>
  <c r="J319" i="5" s="1"/>
  <c r="K319" i="5" s="1"/>
  <c r="E318" i="5"/>
  <c r="J318" i="5" s="1"/>
  <c r="K318" i="5" s="1"/>
  <c r="E317" i="5"/>
  <c r="J317" i="5" s="1"/>
  <c r="K317" i="5" s="1"/>
  <c r="E316" i="5"/>
  <c r="J316" i="5" s="1"/>
  <c r="K316" i="5" s="1"/>
  <c r="E315" i="5"/>
  <c r="J315" i="5" s="1"/>
  <c r="K315" i="5" s="1"/>
  <c r="E314" i="5"/>
  <c r="J314" i="5" s="1"/>
  <c r="K314" i="5" s="1"/>
  <c r="E313" i="5"/>
  <c r="J313" i="5" s="1"/>
  <c r="K313" i="5" s="1"/>
  <c r="E312" i="5"/>
  <c r="J312" i="5" s="1"/>
  <c r="K312" i="5" s="1"/>
  <c r="E311" i="5"/>
  <c r="J311" i="5" s="1"/>
  <c r="K311" i="5" s="1"/>
  <c r="E310" i="5"/>
  <c r="J310" i="5" s="1"/>
  <c r="K310" i="5" s="1"/>
  <c r="E309" i="5"/>
  <c r="J309" i="5" s="1"/>
  <c r="K309" i="5" s="1"/>
  <c r="E308" i="5"/>
  <c r="J308" i="5" s="1"/>
  <c r="K308" i="5" s="1"/>
  <c r="E306" i="5"/>
  <c r="J306" i="5" s="1"/>
  <c r="K306" i="5" s="1"/>
  <c r="E305" i="5"/>
  <c r="J305" i="5" s="1"/>
  <c r="K305" i="5" s="1"/>
  <c r="E304" i="5"/>
  <c r="J304" i="5" s="1"/>
  <c r="K304" i="5" s="1"/>
  <c r="E303" i="5"/>
  <c r="J303" i="5" s="1"/>
  <c r="K303" i="5" s="1"/>
  <c r="E302" i="5"/>
  <c r="J302" i="5" s="1"/>
  <c r="K302" i="5" s="1"/>
  <c r="E301" i="5"/>
  <c r="J301" i="5" s="1"/>
  <c r="K301" i="5" s="1"/>
  <c r="E300" i="5"/>
  <c r="J300" i="5" s="1"/>
  <c r="K300" i="5" s="1"/>
  <c r="E299" i="5"/>
  <c r="J299" i="5" s="1"/>
  <c r="K299" i="5" s="1"/>
  <c r="E298" i="5"/>
  <c r="J298" i="5" s="1"/>
  <c r="K298" i="5" s="1"/>
  <c r="E297" i="5"/>
  <c r="J297" i="5" s="1"/>
  <c r="K297" i="5" s="1"/>
  <c r="E296" i="5"/>
  <c r="J296" i="5" s="1"/>
  <c r="K296" i="5" s="1"/>
  <c r="E295" i="5"/>
  <c r="J295" i="5" s="1"/>
  <c r="K295" i="5" s="1"/>
  <c r="E293" i="5"/>
  <c r="J293" i="5" s="1"/>
  <c r="K293" i="5" s="1"/>
  <c r="E292" i="5"/>
  <c r="J292" i="5" s="1"/>
  <c r="K292" i="5" s="1"/>
  <c r="E291" i="5"/>
  <c r="J291" i="5" s="1"/>
  <c r="K291" i="5" s="1"/>
  <c r="E290" i="5"/>
  <c r="J290" i="5" s="1"/>
  <c r="K290" i="5" s="1"/>
  <c r="E289" i="5"/>
  <c r="J289" i="5" s="1"/>
  <c r="K289" i="5" s="1"/>
  <c r="E288" i="5"/>
  <c r="J288" i="5" s="1"/>
  <c r="K288" i="5" s="1"/>
  <c r="E287" i="5"/>
  <c r="J287" i="5" s="1"/>
  <c r="K287" i="5" s="1"/>
  <c r="E286" i="5"/>
  <c r="J286" i="5" s="1"/>
  <c r="K286" i="5" s="1"/>
  <c r="E285" i="5"/>
  <c r="J285" i="5" s="1"/>
  <c r="K285" i="5" s="1"/>
  <c r="E284" i="5"/>
  <c r="J284" i="5" s="1"/>
  <c r="K284" i="5" s="1"/>
  <c r="E283" i="5"/>
  <c r="J283" i="5" s="1"/>
  <c r="K283" i="5" s="1"/>
  <c r="E282" i="5"/>
  <c r="J282" i="5" s="1"/>
  <c r="K282" i="5" s="1"/>
  <c r="E280" i="5"/>
  <c r="J280" i="5" s="1"/>
  <c r="K280" i="5" s="1"/>
  <c r="E279" i="5"/>
  <c r="J279" i="5" s="1"/>
  <c r="K279" i="5" s="1"/>
  <c r="E278" i="5"/>
  <c r="J278" i="5" s="1"/>
  <c r="K278" i="5" s="1"/>
  <c r="E277" i="5"/>
  <c r="J277" i="5" s="1"/>
  <c r="K277" i="5" s="1"/>
  <c r="E276" i="5"/>
  <c r="J276" i="5" s="1"/>
  <c r="K276" i="5" s="1"/>
  <c r="E275" i="5"/>
  <c r="J275" i="5" s="1"/>
  <c r="K275" i="5" s="1"/>
  <c r="E274" i="5"/>
  <c r="J274" i="5" s="1"/>
  <c r="K274" i="5" s="1"/>
  <c r="E273" i="5"/>
  <c r="J273" i="5" s="1"/>
  <c r="K273" i="5" s="1"/>
  <c r="E272" i="5"/>
  <c r="J272" i="5" s="1"/>
  <c r="K272" i="5" s="1"/>
  <c r="E271" i="5"/>
  <c r="J271" i="5" s="1"/>
  <c r="K271" i="5" s="1"/>
  <c r="E270" i="5"/>
  <c r="J270" i="5" s="1"/>
  <c r="K270" i="5" s="1"/>
  <c r="E269" i="5"/>
  <c r="J269" i="5" s="1"/>
  <c r="K269" i="5" s="1"/>
  <c r="E267" i="5"/>
  <c r="J267" i="5" s="1"/>
  <c r="K267" i="5" s="1"/>
  <c r="E266" i="5"/>
  <c r="J266" i="5" s="1"/>
  <c r="K266" i="5" s="1"/>
  <c r="E265" i="5"/>
  <c r="J265" i="5" s="1"/>
  <c r="K265" i="5" s="1"/>
  <c r="E264" i="5"/>
  <c r="J264" i="5" s="1"/>
  <c r="K264" i="5" s="1"/>
  <c r="E263" i="5"/>
  <c r="J263" i="5" s="1"/>
  <c r="K263" i="5" s="1"/>
  <c r="E262" i="5"/>
  <c r="J262" i="5" s="1"/>
  <c r="K262" i="5" s="1"/>
  <c r="E261" i="5"/>
  <c r="J261" i="5" s="1"/>
  <c r="K261" i="5" s="1"/>
  <c r="E260" i="5"/>
  <c r="J260" i="5" s="1"/>
  <c r="K260" i="5" s="1"/>
  <c r="E259" i="5"/>
  <c r="J259" i="5" s="1"/>
  <c r="K259" i="5" s="1"/>
  <c r="E258" i="5"/>
  <c r="J258" i="5" s="1"/>
  <c r="K258" i="5" s="1"/>
  <c r="E257" i="5"/>
  <c r="J257" i="5" s="1"/>
  <c r="K257" i="5" s="1"/>
  <c r="E256" i="5"/>
  <c r="J256" i="5" s="1"/>
  <c r="K256" i="5" s="1"/>
  <c r="F254" i="5"/>
  <c r="E254" i="5"/>
  <c r="F253" i="5"/>
  <c r="E253" i="5"/>
  <c r="F252" i="5"/>
  <c r="E252" i="5"/>
  <c r="F251" i="5"/>
  <c r="E251" i="5"/>
  <c r="J251" i="5" s="1"/>
  <c r="K251" i="5" s="1"/>
  <c r="F250" i="5"/>
  <c r="E250" i="5"/>
  <c r="F249" i="5"/>
  <c r="E249" i="5"/>
  <c r="E248" i="5"/>
  <c r="J248" i="5" s="1"/>
  <c r="K248" i="5" s="1"/>
  <c r="E247" i="5"/>
  <c r="J247" i="5" s="1"/>
  <c r="K247" i="5" s="1"/>
  <c r="E246" i="5"/>
  <c r="J246" i="5" s="1"/>
  <c r="K246" i="5" s="1"/>
  <c r="E245" i="5"/>
  <c r="J245" i="5" s="1"/>
  <c r="K245" i="5" s="1"/>
  <c r="E244" i="5"/>
  <c r="J244" i="5" s="1"/>
  <c r="K244" i="5" s="1"/>
  <c r="E243" i="5"/>
  <c r="J243" i="5" s="1"/>
  <c r="K243" i="5" s="1"/>
  <c r="E241" i="5"/>
  <c r="J241" i="5" s="1"/>
  <c r="K241" i="5" s="1"/>
  <c r="E240" i="5"/>
  <c r="J240" i="5" s="1"/>
  <c r="K240" i="5" s="1"/>
  <c r="E239" i="5"/>
  <c r="J239" i="5" s="1"/>
  <c r="K239" i="5" s="1"/>
  <c r="E238" i="5"/>
  <c r="J238" i="5" s="1"/>
  <c r="K238" i="5" s="1"/>
  <c r="E237" i="5"/>
  <c r="J237" i="5" s="1"/>
  <c r="K237" i="5" s="1"/>
  <c r="E236" i="5"/>
  <c r="J236" i="5" s="1"/>
  <c r="K236" i="5" s="1"/>
  <c r="E235" i="5"/>
  <c r="J235" i="5" s="1"/>
  <c r="K235" i="5" s="1"/>
  <c r="E234" i="5"/>
  <c r="J234" i="5" s="1"/>
  <c r="K234" i="5" s="1"/>
  <c r="E233" i="5"/>
  <c r="J233" i="5" s="1"/>
  <c r="K233" i="5" s="1"/>
  <c r="E232" i="5"/>
  <c r="J232" i="5" s="1"/>
  <c r="K232" i="5" s="1"/>
  <c r="E231" i="5"/>
  <c r="J231" i="5" s="1"/>
  <c r="K231" i="5" s="1"/>
  <c r="E230" i="5"/>
  <c r="J230" i="5" s="1"/>
  <c r="K230" i="5" s="1"/>
  <c r="E228" i="5"/>
  <c r="J228" i="5" s="1"/>
  <c r="K228" i="5" s="1"/>
  <c r="E227" i="5"/>
  <c r="J227" i="5" s="1"/>
  <c r="K227" i="5" s="1"/>
  <c r="E226" i="5"/>
  <c r="J226" i="5" s="1"/>
  <c r="K226" i="5" s="1"/>
  <c r="E225" i="5"/>
  <c r="J225" i="5" s="1"/>
  <c r="K225" i="5" s="1"/>
  <c r="E224" i="5"/>
  <c r="J224" i="5" s="1"/>
  <c r="K224" i="5" s="1"/>
  <c r="E223" i="5"/>
  <c r="J223" i="5" s="1"/>
  <c r="K223" i="5" s="1"/>
  <c r="E222" i="5"/>
  <c r="J222" i="5" s="1"/>
  <c r="K222" i="5" s="1"/>
  <c r="E221" i="5"/>
  <c r="J221" i="5" s="1"/>
  <c r="K221" i="5" s="1"/>
  <c r="E220" i="5"/>
  <c r="J220" i="5" s="1"/>
  <c r="K220" i="5" s="1"/>
  <c r="E219" i="5"/>
  <c r="J219" i="5" s="1"/>
  <c r="K219" i="5" s="1"/>
  <c r="E218" i="5"/>
  <c r="J218" i="5" s="1"/>
  <c r="K218" i="5" s="1"/>
  <c r="E217" i="5"/>
  <c r="J217" i="5" s="1"/>
  <c r="K217" i="5" s="1"/>
  <c r="E215" i="5"/>
  <c r="J215" i="5" s="1"/>
  <c r="K215" i="5" s="1"/>
  <c r="E214" i="5"/>
  <c r="J214" i="5" s="1"/>
  <c r="K214" i="5" s="1"/>
  <c r="E213" i="5"/>
  <c r="J213" i="5" s="1"/>
  <c r="K213" i="5" s="1"/>
  <c r="E212" i="5"/>
  <c r="J212" i="5" s="1"/>
  <c r="K212" i="5" s="1"/>
  <c r="E211" i="5"/>
  <c r="J211" i="5" s="1"/>
  <c r="K211" i="5" s="1"/>
  <c r="E210" i="5"/>
  <c r="J210" i="5" s="1"/>
  <c r="K210" i="5" s="1"/>
  <c r="E209" i="5"/>
  <c r="J209" i="5" s="1"/>
  <c r="K209" i="5" s="1"/>
  <c r="E208" i="5"/>
  <c r="J208" i="5" s="1"/>
  <c r="K208" i="5" s="1"/>
  <c r="E207" i="5"/>
  <c r="J207" i="5" s="1"/>
  <c r="K207" i="5" s="1"/>
  <c r="E206" i="5"/>
  <c r="J206" i="5" s="1"/>
  <c r="K206" i="5" s="1"/>
  <c r="E205" i="5"/>
  <c r="J205" i="5" s="1"/>
  <c r="K205" i="5" s="1"/>
  <c r="E204" i="5"/>
  <c r="J204" i="5" s="1"/>
  <c r="K204" i="5" s="1"/>
  <c r="E202" i="5"/>
  <c r="J202" i="5" s="1"/>
  <c r="K202" i="5" s="1"/>
  <c r="E201" i="5"/>
  <c r="J201" i="5" s="1"/>
  <c r="K201" i="5" s="1"/>
  <c r="E200" i="5"/>
  <c r="J200" i="5" s="1"/>
  <c r="K200" i="5" s="1"/>
  <c r="E199" i="5"/>
  <c r="J199" i="5" s="1"/>
  <c r="K199" i="5" s="1"/>
  <c r="E198" i="5"/>
  <c r="J198" i="5" s="1"/>
  <c r="K198" i="5" s="1"/>
  <c r="E197" i="5"/>
  <c r="J197" i="5" s="1"/>
  <c r="K197" i="5" s="1"/>
  <c r="E196" i="5"/>
  <c r="J196" i="5" s="1"/>
  <c r="K196" i="5" s="1"/>
  <c r="E195" i="5"/>
  <c r="J195" i="5" s="1"/>
  <c r="K195" i="5" s="1"/>
  <c r="E194" i="5"/>
  <c r="J194" i="5" s="1"/>
  <c r="K194" i="5" s="1"/>
  <c r="E193" i="5"/>
  <c r="J193" i="5" s="1"/>
  <c r="K193" i="5" s="1"/>
  <c r="E192" i="5"/>
  <c r="J192" i="5" s="1"/>
  <c r="K192" i="5" s="1"/>
  <c r="E191" i="5"/>
  <c r="J191" i="5" s="1"/>
  <c r="B191" i="5"/>
  <c r="F189" i="5"/>
  <c r="E189" i="5"/>
  <c r="B189" i="5"/>
  <c r="F188" i="5"/>
  <c r="E188" i="5"/>
  <c r="B188" i="5"/>
  <c r="F187" i="5"/>
  <c r="E187" i="5"/>
  <c r="B187" i="5"/>
  <c r="F186" i="5"/>
  <c r="E186" i="5"/>
  <c r="B186" i="5"/>
  <c r="F185" i="5"/>
  <c r="E185" i="5"/>
  <c r="B185" i="5"/>
  <c r="F184" i="5"/>
  <c r="E184" i="5"/>
  <c r="B184" i="5"/>
  <c r="F183" i="5"/>
  <c r="E183" i="5"/>
  <c r="B183" i="5"/>
  <c r="F182" i="5"/>
  <c r="E182" i="5"/>
  <c r="B182" i="5"/>
  <c r="F181" i="5"/>
  <c r="E181" i="5"/>
  <c r="B181" i="5"/>
  <c r="F180" i="5"/>
  <c r="E180" i="5"/>
  <c r="B180" i="5"/>
  <c r="F179" i="5"/>
  <c r="E179" i="5"/>
  <c r="B179" i="5"/>
  <c r="F178" i="5"/>
  <c r="E178" i="5"/>
  <c r="B178" i="5"/>
  <c r="F176" i="5"/>
  <c r="E176" i="5"/>
  <c r="B176" i="5"/>
  <c r="F175" i="5"/>
  <c r="E175" i="5"/>
  <c r="F174" i="5"/>
  <c r="E174" i="5"/>
  <c r="F173" i="5"/>
  <c r="E173" i="5"/>
  <c r="B173" i="5"/>
  <c r="F172" i="5"/>
  <c r="E172" i="5"/>
  <c r="B172" i="5"/>
  <c r="F171" i="5"/>
  <c r="E171" i="5"/>
  <c r="B171" i="5"/>
  <c r="F170" i="5"/>
  <c r="E170" i="5"/>
  <c r="B170" i="5"/>
  <c r="F169" i="5"/>
  <c r="E169" i="5"/>
  <c r="B169" i="5"/>
  <c r="F168" i="5"/>
  <c r="E168" i="5"/>
  <c r="B168" i="5"/>
  <c r="F167" i="5"/>
  <c r="E167" i="5"/>
  <c r="B167" i="5"/>
  <c r="F166" i="5"/>
  <c r="E166" i="5"/>
  <c r="B166" i="5"/>
  <c r="F165" i="5"/>
  <c r="E165" i="5"/>
  <c r="B165" i="5"/>
  <c r="F163" i="5"/>
  <c r="E163" i="5"/>
  <c r="B163" i="5"/>
  <c r="F162" i="5"/>
  <c r="E162" i="5"/>
  <c r="B162" i="5"/>
  <c r="F161" i="5"/>
  <c r="E161" i="5"/>
  <c r="B161" i="5"/>
  <c r="F160" i="5"/>
  <c r="E160" i="5"/>
  <c r="B160" i="5"/>
  <c r="F159" i="5"/>
  <c r="E159" i="5"/>
  <c r="B159" i="5"/>
  <c r="F158" i="5"/>
  <c r="E158" i="5"/>
  <c r="B158" i="5"/>
  <c r="F157" i="5"/>
  <c r="E157" i="5"/>
  <c r="B157" i="5"/>
  <c r="F156" i="5"/>
  <c r="E156" i="5"/>
  <c r="B156" i="5"/>
  <c r="F155" i="5"/>
  <c r="E155" i="5"/>
  <c r="B155" i="5"/>
  <c r="F154" i="5"/>
  <c r="E154" i="5"/>
  <c r="F153" i="5"/>
  <c r="E153" i="5"/>
  <c r="F152" i="5"/>
  <c r="E152" i="5"/>
  <c r="I150" i="5"/>
  <c r="F150" i="5"/>
  <c r="E150" i="5"/>
  <c r="F149" i="5"/>
  <c r="E149" i="5"/>
  <c r="F148" i="5"/>
  <c r="E148" i="5"/>
  <c r="F147" i="5"/>
  <c r="E147" i="5"/>
  <c r="F146" i="5"/>
  <c r="E146" i="5"/>
  <c r="F145" i="5"/>
  <c r="E145" i="5"/>
  <c r="I144" i="5"/>
  <c r="F144" i="5"/>
  <c r="E144" i="5"/>
  <c r="F143" i="5"/>
  <c r="E143" i="5"/>
  <c r="I142" i="5"/>
  <c r="F142" i="5"/>
  <c r="E142" i="5"/>
  <c r="F141" i="5"/>
  <c r="C141" i="5"/>
  <c r="E141" i="5" s="1"/>
  <c r="F140" i="5"/>
  <c r="C140" i="5"/>
  <c r="E140" i="5" s="1"/>
  <c r="F139" i="5"/>
  <c r="C139" i="5"/>
  <c r="E139" i="5" s="1"/>
  <c r="F137" i="5"/>
  <c r="C137" i="5"/>
  <c r="E137" i="5" s="1"/>
  <c r="F136" i="5"/>
  <c r="C136" i="5"/>
  <c r="E136" i="5" s="1"/>
  <c r="F135" i="5"/>
  <c r="C135" i="5"/>
  <c r="E135" i="5" s="1"/>
  <c r="F134" i="5"/>
  <c r="C134" i="5"/>
  <c r="E134" i="5" s="1"/>
  <c r="F133" i="5"/>
  <c r="C133" i="5"/>
  <c r="E133" i="5" s="1"/>
  <c r="F132" i="5"/>
  <c r="C132" i="5"/>
  <c r="E132" i="5" s="1"/>
  <c r="I131" i="5"/>
  <c r="F131" i="5"/>
  <c r="C131" i="5"/>
  <c r="E131" i="5" s="1"/>
  <c r="F130" i="5"/>
  <c r="C130" i="5"/>
  <c r="E130" i="5" s="1"/>
  <c r="B130" i="5"/>
  <c r="F129" i="5"/>
  <c r="C129" i="5"/>
  <c r="E129" i="5" s="1"/>
  <c r="B129" i="5"/>
  <c r="I128" i="5"/>
  <c r="F128" i="5"/>
  <c r="C128" i="5"/>
  <c r="E128" i="5" s="1"/>
  <c r="F127" i="5"/>
  <c r="C127" i="5"/>
  <c r="E127" i="5" s="1"/>
  <c r="B127" i="5"/>
  <c r="F126" i="5"/>
  <c r="C126" i="5"/>
  <c r="E126" i="5" s="1"/>
  <c r="B126" i="5"/>
  <c r="E124" i="5"/>
  <c r="J124" i="5" s="1"/>
  <c r="B124" i="5"/>
  <c r="J123" i="5"/>
  <c r="B123" i="5"/>
  <c r="J122" i="5"/>
  <c r="B122" i="5"/>
  <c r="J121" i="5"/>
  <c r="B121" i="5"/>
  <c r="J120" i="5"/>
  <c r="B120" i="5"/>
  <c r="J119" i="5"/>
  <c r="B119" i="5"/>
  <c r="J118" i="5"/>
  <c r="B118" i="5"/>
  <c r="J117" i="5"/>
  <c r="J116" i="5"/>
  <c r="J115" i="5"/>
  <c r="J114" i="5"/>
  <c r="J113" i="5"/>
  <c r="J111" i="5"/>
  <c r="J110" i="5"/>
  <c r="J109" i="5"/>
  <c r="J108" i="5"/>
  <c r="J107" i="5"/>
  <c r="J106" i="5"/>
  <c r="J105" i="5"/>
  <c r="J104" i="5"/>
  <c r="J103" i="5"/>
  <c r="J102" i="5"/>
  <c r="J101" i="5"/>
  <c r="J100" i="5"/>
  <c r="J98" i="5"/>
  <c r="J97" i="5"/>
  <c r="J96" i="5"/>
  <c r="J95" i="5"/>
  <c r="J94" i="5"/>
  <c r="J93" i="5"/>
  <c r="J92" i="5"/>
  <c r="J91" i="5"/>
  <c r="J90" i="5"/>
  <c r="J89" i="5"/>
  <c r="J88" i="5"/>
  <c r="J87" i="5"/>
  <c r="J46" i="5"/>
  <c r="J59" i="5"/>
  <c r="J61" i="5"/>
  <c r="J62" i="5"/>
  <c r="J63" i="5"/>
  <c r="J64" i="5"/>
  <c r="J65" i="5"/>
  <c r="J66" i="5"/>
  <c r="J67" i="5"/>
  <c r="J68" i="5"/>
  <c r="J69" i="5"/>
  <c r="J70" i="5"/>
  <c r="J71" i="5"/>
  <c r="J72" i="5"/>
  <c r="J74" i="5"/>
  <c r="J75" i="5"/>
  <c r="J76" i="5"/>
  <c r="J77" i="5"/>
  <c r="J78" i="5"/>
  <c r="J79" i="5"/>
  <c r="J80" i="5"/>
  <c r="J81" i="5"/>
  <c r="J82" i="5"/>
  <c r="J83" i="5"/>
  <c r="J84" i="5"/>
  <c r="J85" i="5"/>
  <c r="J146" i="5" l="1"/>
  <c r="K146" i="5" s="1"/>
  <c r="J157" i="5"/>
  <c r="K157" i="5" s="1"/>
  <c r="J166" i="5"/>
  <c r="K166" i="5" s="1"/>
  <c r="J181" i="5"/>
  <c r="K181" i="5" s="1"/>
  <c r="J189" i="5"/>
  <c r="K189" i="5" s="1"/>
  <c r="J135" i="5"/>
  <c r="K135" i="5" s="1"/>
  <c r="J136" i="5"/>
  <c r="K136" i="5" s="1"/>
  <c r="J170" i="5"/>
  <c r="K170" i="5" s="1"/>
  <c r="K124" i="5"/>
  <c r="J174" i="5"/>
  <c r="K174" i="5" s="1"/>
  <c r="J178" i="5"/>
  <c r="K178" i="5" s="1"/>
  <c r="J171" i="5"/>
  <c r="K171" i="5" s="1"/>
  <c r="J147" i="5"/>
  <c r="K147" i="5" s="1"/>
  <c r="J155" i="5"/>
  <c r="K155" i="5" s="1"/>
  <c r="J163" i="5"/>
  <c r="K163" i="5" s="1"/>
  <c r="J172" i="5"/>
  <c r="K172" i="5" s="1"/>
  <c r="J179" i="5"/>
  <c r="K179" i="5" s="1"/>
  <c r="J187" i="5"/>
  <c r="K187" i="5" s="1"/>
  <c r="K191" i="5"/>
  <c r="J127" i="5"/>
  <c r="K127" i="5" s="1"/>
  <c r="J152" i="5"/>
  <c r="K152" i="5" s="1"/>
  <c r="J158" i="5"/>
  <c r="K158" i="5" s="1"/>
  <c r="J167" i="5"/>
  <c r="K167" i="5" s="1"/>
  <c r="J182" i="5"/>
  <c r="K182" i="5" s="1"/>
  <c r="J330" i="5"/>
  <c r="K330" i="5" s="1"/>
  <c r="J185" i="5"/>
  <c r="K185" i="5" s="1"/>
  <c r="J154" i="5"/>
  <c r="K154" i="5" s="1"/>
  <c r="J162" i="5"/>
  <c r="K162" i="5" s="1"/>
  <c r="J186" i="5"/>
  <c r="K186" i="5" s="1"/>
  <c r="J252" i="5"/>
  <c r="K252" i="5" s="1"/>
  <c r="J132" i="5"/>
  <c r="K132" i="5" s="1"/>
  <c r="J169" i="5"/>
  <c r="K169" i="5" s="1"/>
  <c r="J249" i="5"/>
  <c r="K249" i="5" s="1"/>
  <c r="J253" i="5"/>
  <c r="K253" i="5" s="1"/>
  <c r="J140" i="5"/>
  <c r="K140" i="5" s="1"/>
  <c r="J143" i="5"/>
  <c r="K143" i="5" s="1"/>
  <c r="J150" i="5"/>
  <c r="K150" i="5" s="1"/>
  <c r="J160" i="5"/>
  <c r="K160" i="5" s="1"/>
  <c r="J175" i="5"/>
  <c r="K175" i="5" s="1"/>
  <c r="J184" i="5"/>
  <c r="K184" i="5" s="1"/>
  <c r="J133" i="5"/>
  <c r="K133" i="5" s="1"/>
  <c r="J141" i="5"/>
  <c r="K141" i="5" s="1"/>
  <c r="J144" i="5"/>
  <c r="K144" i="5" s="1"/>
  <c r="J130" i="5"/>
  <c r="K130" i="5" s="1"/>
  <c r="J137" i="5"/>
  <c r="K137" i="5" s="1"/>
  <c r="J148" i="5"/>
  <c r="K148" i="5" s="1"/>
  <c r="J161" i="5"/>
  <c r="K161" i="5" s="1"/>
  <c r="J176" i="5"/>
  <c r="K176" i="5" s="1"/>
  <c r="J131" i="5"/>
  <c r="K131" i="5" s="1"/>
  <c r="J134" i="5"/>
  <c r="K134" i="5" s="1"/>
  <c r="J139" i="5"/>
  <c r="K139" i="5" s="1"/>
  <c r="J145" i="5"/>
  <c r="K145" i="5" s="1"/>
  <c r="J149" i="5"/>
  <c r="K149" i="5" s="1"/>
  <c r="J153" i="5"/>
  <c r="K153" i="5" s="1"/>
  <c r="J156" i="5"/>
  <c r="K156" i="5" s="1"/>
  <c r="J159" i="5"/>
  <c r="K159" i="5" s="1"/>
  <c r="J165" i="5"/>
  <c r="K165" i="5" s="1"/>
  <c r="J168" i="5"/>
  <c r="K168" i="5" s="1"/>
  <c r="J173" i="5"/>
  <c r="K173" i="5" s="1"/>
  <c r="J180" i="5"/>
  <c r="K180" i="5" s="1"/>
  <c r="J183" i="5"/>
  <c r="K183" i="5" s="1"/>
  <c r="J188" i="5"/>
  <c r="K188" i="5" s="1"/>
  <c r="J126" i="5"/>
  <c r="K126" i="5" s="1"/>
  <c r="J250" i="5"/>
  <c r="K250" i="5" s="1"/>
  <c r="J254" i="5"/>
  <c r="K254" i="5" s="1"/>
  <c r="J128" i="5"/>
  <c r="K128" i="5" s="1"/>
  <c r="J142" i="5"/>
  <c r="K142" i="5" s="1"/>
  <c r="J129" i="5"/>
  <c r="K129" i="5" s="1"/>
</calcChain>
</file>

<file path=xl/sharedStrings.xml><?xml version="1.0" encoding="utf-8"?>
<sst xmlns="http://schemas.openxmlformats.org/spreadsheetml/2006/main" count="616" uniqueCount="84">
  <si>
    <t xml:space="preserve">  $'000</t>
  </si>
  <si>
    <t xml:space="preserve"> </t>
  </si>
  <si>
    <t>Total</t>
  </si>
  <si>
    <t>Approved</t>
  </si>
  <si>
    <t>Foreign</t>
  </si>
  <si>
    <t>End of</t>
  </si>
  <si>
    <t xml:space="preserve">External </t>
  </si>
  <si>
    <t>Central</t>
  </si>
  <si>
    <t>and Time</t>
  </si>
  <si>
    <t>Assets</t>
  </si>
  <si>
    <t>Period</t>
  </si>
  <si>
    <t>Banks</t>
  </si>
  <si>
    <t>Entities</t>
  </si>
  <si>
    <t>(Demand)</t>
  </si>
  <si>
    <t>Liabilities</t>
  </si>
  <si>
    <t>Ratio</t>
  </si>
  <si>
    <t>1977</t>
  </si>
  <si>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</si>
  <si>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</si>
  <si>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</si>
  <si>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</si>
  <si>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</si>
  <si>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</si>
  <si>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</si>
  <si>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</si>
  <si>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</si>
  <si>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</si>
  <si>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</si>
  <si>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</si>
  <si>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</si>
  <si>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</si>
  <si>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</si>
  <si>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</si>
  <si>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</si>
  <si>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</si>
  <si>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</si>
  <si>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</si>
  <si>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</si>
  <si>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</si>
  <si>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</si>
  <si>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</si>
  <si>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</si>
  <si>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</si>
  <si>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Currency in Circulation</t>
  </si>
  <si>
    <t>Local Liabilities due to</t>
  </si>
  <si>
    <t>Notes</t>
  </si>
  <si>
    <t>Coins</t>
  </si>
  <si>
    <t>Other</t>
  </si>
  <si>
    <t>2003</t>
  </si>
  <si>
    <t>2004</t>
  </si>
  <si>
    <t>2005</t>
  </si>
  <si>
    <t>2006</t>
  </si>
  <si>
    <t>2007</t>
  </si>
  <si>
    <t>2008</t>
  </si>
  <si>
    <t xml:space="preserve">         -66</t>
  </si>
  <si>
    <t>2009</t>
  </si>
  <si>
    <t>2010</t>
  </si>
  <si>
    <t>2011</t>
  </si>
  <si>
    <t>2012</t>
  </si>
  <si>
    <t>2013</t>
  </si>
  <si>
    <t xml:space="preserve"> June </t>
  </si>
  <si>
    <t>Government</t>
  </si>
  <si>
    <t xml:space="preserve"> Mar</t>
  </si>
  <si>
    <t xml:space="preserve"> Dec</t>
  </si>
  <si>
    <t>2014</t>
  </si>
  <si>
    <t>Mar</t>
  </si>
  <si>
    <t>June</t>
  </si>
  <si>
    <t>Sept</t>
  </si>
  <si>
    <t>Dec</t>
  </si>
  <si>
    <t>Jan</t>
  </si>
  <si>
    <t>Feb</t>
  </si>
  <si>
    <t>Apr</t>
  </si>
  <si>
    <t>May</t>
  </si>
  <si>
    <t>July</t>
  </si>
  <si>
    <t>Aug</t>
  </si>
  <si>
    <t>Oct</t>
  </si>
  <si>
    <t>Nov</t>
  </si>
  <si>
    <t>Total Sight</t>
  </si>
  <si>
    <t>TABLE  5 CENTRAL BANK OF BELIZE: EXTERNAL ASSETS RATIO</t>
  </si>
  <si>
    <t xml:space="preserve"> Sept</t>
  </si>
  <si>
    <t>Domestic</t>
  </si>
  <si>
    <t>Section 25(2) of the Central Bank of Belize Act, 1982 requires that “the Bank shall maintain at all times a reserve of external assets of not less that forty percent of the aggregate amount of notes and coins in circulation and of the Bank’s liabilities to customers in respect of its sight and time deposits.”</t>
  </si>
  <si>
    <t>Liability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</si>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</sst>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0.0_)"/>
    <numFmt numFmtId="166" formatCode="0_)"/>
    <numFmt numFmtId="167" formatCode="#,##0.0_);\(#,##0.0\)"/>
    <numFmt numFmtId="168" formatCode="_(* #,##0_);_(* \(#,##0\);_(* &quot;-&quot;??_);_(@_)"/>
    <numFmt numFmtId="169" formatCode="0_);\(0\)"/>
  </numFmts>
  <fonts count="30" x14ac:knownFonts="1">
    <font>
      <sz val="10"/>
      <name val="Courier"/>
    </font>
    <font>
      <sz val="11"/>
      <color theme="1"/>
      <name val="Calibri"/>
      <family val="2"/>
      <scheme val="minor"/>
    </font>
    <font>
      <sz val="8"/>
      <name val="Arial"/>
      <family val="2"/>
    </font>
    <font>
      <b/>
      <sz val="12"/>
      <name val="Arial"/>
      <family val="2"/>
    </font>
    <font>
      <sz val="10"/>
      <name val="Courier"/>
      <family val="3"/>
    </font>
    <font>
      <sz val="10"/>
      <name val="Arial"/>
      <family val="2"/>
    </font>
    <font>
      <b/>
      <sz val="10"/>
      <name val="Arial"/>
      <family val="2"/>
    </font>
    <font>
      <sz val="10"/>
      <name val="Courier"/>
      <family val="3"/>
    </font>
    <font>
      <b/>
      <u/>
      <sz val="12"/>
      <name val="Arial"/>
      <family val="2"/>
    </font>
    <font>
      <sz val="12"/>
      <name val="Arial"/>
      <family val="2"/>
    </font>
    <font>
      <sz val="11"/>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5">
    <xf numFmtId="37" fontId="0" fillId="0" borderId="0"/>
    <xf numFmtId="164" fontId="7" fillId="0" borderId="0" applyFont="0" applyFill="0" applyBorder="0" applyAlignment="0" applyProtection="0"/>
    <xf numFmtId="37" fontId="4" fillId="0" borderId="0"/>
    <xf numFmtId="164" fontId="4" fillId="0" borderId="0" applyFont="0" applyFill="0" applyBorder="0" applyAlignment="0" applyProtection="0"/>
    <xf numFmtId="0" fontId="10"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4" fillId="17" borderId="0" applyNumberFormat="0" applyBorder="0" applyAlignment="0" applyProtection="0"/>
    <xf numFmtId="0" fontId="15" fillId="34" borderId="8" applyNumberFormat="0" applyAlignment="0" applyProtection="0"/>
    <xf numFmtId="0" fontId="16" fillId="35" borderId="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21" borderId="8" applyNumberFormat="0" applyAlignment="0" applyProtection="0"/>
    <xf numFmtId="0" fontId="24" fillId="0" borderId="13" applyNumberFormat="0" applyFill="0" applyAlignment="0" applyProtection="0"/>
    <xf numFmtId="0" fontId="25" fillId="36" borderId="0" applyNumberFormat="0" applyBorder="0" applyAlignment="0" applyProtection="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1" fillId="37" borderId="14"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5" fillId="37" borderId="14" applyNumberFormat="0" applyFont="0" applyAlignment="0" applyProtection="0"/>
    <xf numFmtId="0" fontId="26" fillId="34" borderId="15" applyNumberFormat="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41">
    <xf numFmtId="37" fontId="0" fillId="0" borderId="0" xfId="0"/>
    <xf numFmtId="37" fontId="2" fillId="0" borderId="0" xfId="0" applyFont="1"/>
    <xf numFmtId="37" fontId="6" fillId="0" borderId="0" xfId="0" applyFont="1" applyAlignment="1">
      <alignment horizontal="right"/>
    </xf>
    <xf numFmtId="37" fontId="6" fillId="0" borderId="2" xfId="0" applyFont="1" applyBorder="1"/>
    <xf numFmtId="37" fontId="6" fillId="0" borderId="2" xfId="0" applyFont="1" applyBorder="1" applyAlignment="1">
      <alignment horizontal="center"/>
    </xf>
    <xf numFmtId="37" fontId="6" fillId="0" borderId="2" xfId="0" quotePrefix="1" applyFont="1" applyBorder="1" applyAlignment="1">
      <alignment horizontal="center"/>
    </xf>
    <xf numFmtId="37" fontId="6" fillId="0" borderId="1" xfId="0" quotePrefix="1" applyFont="1" applyBorder="1" applyAlignment="1">
      <alignment horizontal="center"/>
    </xf>
    <xf numFmtId="37" fontId="6" fillId="0" borderId="1" xfId="0" applyFont="1" applyBorder="1" applyAlignment="1">
      <alignment horizontal="center"/>
    </xf>
    <xf numFmtId="37" fontId="5" fillId="0" borderId="0" xfId="0" applyFont="1"/>
    <xf numFmtId="37" fontId="5" fillId="0" borderId="0" xfId="0" applyFont="1" applyAlignment="1">
      <alignment horizontal="right"/>
    </xf>
    <xf numFmtId="3" fontId="6" fillId="0" borderId="0" xfId="0" applyNumberFormat="1" applyFont="1"/>
    <xf numFmtId="37" fontId="5" fillId="0" borderId="0" xfId="0" quotePrefix="1" applyFont="1" applyAlignment="1">
      <alignment horizontal="left"/>
    </xf>
    <xf numFmtId="3" fontId="5" fillId="0" borderId="0" xfId="0" applyNumberFormat="1" applyFont="1" applyAlignment="1">
      <alignment horizontal="right"/>
    </xf>
    <xf numFmtId="165" fontId="5" fillId="0" borderId="0" xfId="0" applyNumberFormat="1" applyFont="1"/>
    <xf numFmtId="168" fontId="5" fillId="0" borderId="0" xfId="1" applyNumberFormat="1" applyFont="1" applyBorder="1" applyProtection="1"/>
    <xf numFmtId="168" fontId="5" fillId="0" borderId="0" xfId="1" applyNumberFormat="1" applyFont="1" applyFill="1" applyBorder="1" applyProtection="1"/>
    <xf numFmtId="167" fontId="5" fillId="0" borderId="0" xfId="0" applyNumberFormat="1" applyFont="1" applyAlignment="1">
      <alignment horizontal="right"/>
    </xf>
    <xf numFmtId="37" fontId="6" fillId="0" borderId="0" xfId="0" applyFont="1"/>
    <xf numFmtId="166" fontId="6" fillId="0" borderId="0" xfId="0" applyNumberFormat="1" applyFont="1"/>
    <xf numFmtId="3" fontId="5" fillId="0" borderId="0" xfId="0" applyNumberFormat="1" applyFont="1" applyAlignment="1">
      <alignment horizontal="left"/>
    </xf>
    <xf numFmtId="37" fontId="6" fillId="0" borderId="0" xfId="0" quotePrefix="1" applyFont="1" applyAlignment="1">
      <alignment horizontal="left"/>
    </xf>
    <xf numFmtId="37" fontId="6" fillId="0" borderId="0" xfId="0" quotePrefix="1" applyFont="1"/>
    <xf numFmtId="167" fontId="5" fillId="0" borderId="0" xfId="0" applyNumberFormat="1" applyFont="1"/>
    <xf numFmtId="165" fontId="5" fillId="0" borderId="0" xfId="0" applyNumberFormat="1" applyFont="1" applyAlignment="1">
      <alignment horizontal="right"/>
    </xf>
    <xf numFmtId="37" fontId="6" fillId="0" borderId="3" xfId="0" applyFont="1" applyBorder="1" applyAlignment="1">
      <alignment horizontal="center"/>
    </xf>
    <xf numFmtId="37" fontId="6" fillId="0" borderId="3" xfId="0" quotePrefix="1" applyFont="1" applyBorder="1" applyAlignment="1">
      <alignment horizontal="center"/>
    </xf>
    <xf numFmtId="3" fontId="5" fillId="0" borderId="0" xfId="0" quotePrefix="1" applyNumberFormat="1" applyFont="1" applyAlignment="1">
      <alignment horizontal="left"/>
    </xf>
    <xf numFmtId="37" fontId="4" fillId="0" borderId="0" xfId="0" applyFont="1"/>
    <xf numFmtId="37" fontId="6" fillId="0" borderId="4" xfId="0" quotePrefix="1" applyFont="1" applyBorder="1" applyAlignment="1">
      <alignment horizontal="centerContinuous"/>
    </xf>
    <xf numFmtId="37" fontId="6" fillId="0" borderId="5" xfId="0" applyFont="1" applyBorder="1" applyAlignment="1">
      <alignment horizontal="centerContinuous"/>
    </xf>
    <xf numFmtId="37" fontId="6" fillId="0" borderId="6" xfId="0" applyFont="1" applyBorder="1" applyAlignment="1">
      <alignment horizontal="centerContinuous"/>
    </xf>
    <xf numFmtId="169" fontId="6" fillId="0" borderId="0" xfId="0" quotePrefix="1" applyNumberFormat="1" applyFont="1" applyAlignment="1">
      <alignment horizontal="left"/>
    </xf>
    <xf numFmtId="37" fontId="9" fillId="0" borderId="0" xfId="0" applyFont="1"/>
    <xf numFmtId="37" fontId="9" fillId="2" borderId="0" xfId="0" applyFont="1" applyFill="1" applyAlignment="1">
      <alignment horizontal="justify"/>
    </xf>
    <xf numFmtId="37" fontId="9" fillId="2" borderId="0" xfId="0" applyFont="1" applyFill="1"/>
    <xf numFmtId="166" fontId="5" fillId="0" borderId="0" xfId="0" applyNumberFormat="1" applyFont="1" applyAlignment="1">
      <alignment horizontal="right"/>
    </xf>
    <xf numFmtId="37" fontId="5" fillId="0" borderId="0" xfId="2" applyFont="1"/>
    <xf numFmtId="167" fontId="5" fillId="0" borderId="0" xfId="2" applyNumberFormat="1" applyFont="1"/>
    <xf numFmtId="37" fontId="3" fillId="0" borderId="0" xfId="0" applyFont="1" applyAlignment="1">
      <alignment horizontal="center"/>
    </xf>
    <xf numFmtId="37" fontId="8" fillId="2" borderId="0" xfId="0" applyFont="1" applyFill="1" applyAlignment="1">
      <alignment horizontal="center"/>
    </xf>
    <xf numFmtId="37" fontId="9" fillId="2" borderId="0" xfId="0" applyFont="1" applyFill="1" applyAlignment="1">
      <alignment horizontal="left" wrapText="1"/>
    </xf>
  </cellXfs>
  <cellStyles count="285">
    <cellStyle name="20% - Accent1 2" xfId="12" xr:uid="{00000000-0005-0000-0000-000000000000}"/>
    <cellStyle name="20% - Accent1 3" xfId="13" xr:uid="{00000000-0005-0000-0000-000001000000}"/>
    <cellStyle name="20% - Accent1 3 2" xfId="14" xr:uid="{00000000-0005-0000-0000-000002000000}"/>
    <cellStyle name="20% - Accent1 3 2 2" xfId="15" xr:uid="{00000000-0005-0000-0000-000003000000}"/>
    <cellStyle name="20% - Accent1 3 3" xfId="16" xr:uid="{00000000-0005-0000-0000-000004000000}"/>
    <cellStyle name="20% - Accent1 4" xfId="17" xr:uid="{00000000-0005-0000-0000-000005000000}"/>
    <cellStyle name="20% - Accent1 4 2" xfId="18" xr:uid="{00000000-0005-0000-0000-000006000000}"/>
    <cellStyle name="20% - Accent1 4 2 2" xfId="19" xr:uid="{00000000-0005-0000-0000-000007000000}"/>
    <cellStyle name="20% - Accent1 4 3" xfId="20" xr:uid="{00000000-0005-0000-0000-000008000000}"/>
    <cellStyle name="20% - Accent1 5" xfId="21" xr:uid="{00000000-0005-0000-0000-000009000000}"/>
    <cellStyle name="20% - Accent1 5 2" xfId="22" xr:uid="{00000000-0005-0000-0000-00000A000000}"/>
    <cellStyle name="20% - Accent1 6" xfId="23" xr:uid="{00000000-0005-0000-0000-00000B000000}"/>
    <cellStyle name="20% - Accent2 2" xfId="24" xr:uid="{00000000-0005-0000-0000-00000C000000}"/>
    <cellStyle name="20% - Accent2 3" xfId="25" xr:uid="{00000000-0005-0000-0000-00000D000000}"/>
    <cellStyle name="20% - Accent2 3 2" xfId="26" xr:uid="{00000000-0005-0000-0000-00000E000000}"/>
    <cellStyle name="20% - Accent2 3 2 2" xfId="27" xr:uid="{00000000-0005-0000-0000-00000F000000}"/>
    <cellStyle name="20% - Accent2 3 3" xfId="28" xr:uid="{00000000-0005-0000-0000-000010000000}"/>
    <cellStyle name="20% - Accent2 4" xfId="29" xr:uid="{00000000-0005-0000-0000-000011000000}"/>
    <cellStyle name="20% - Accent2 4 2" xfId="30" xr:uid="{00000000-0005-0000-0000-000012000000}"/>
    <cellStyle name="20% - Accent2 4 2 2" xfId="31" xr:uid="{00000000-0005-0000-0000-000013000000}"/>
    <cellStyle name="20% - Accent2 4 3" xfId="32" xr:uid="{00000000-0005-0000-0000-000014000000}"/>
    <cellStyle name="20% - Accent2 5" xfId="33" xr:uid="{00000000-0005-0000-0000-000015000000}"/>
    <cellStyle name="20% - Accent2 5 2" xfId="34" xr:uid="{00000000-0005-0000-0000-000016000000}"/>
    <cellStyle name="20% - Accent2 6" xfId="35" xr:uid="{00000000-0005-0000-0000-000017000000}"/>
    <cellStyle name="20% - Accent3 2" xfId="36" xr:uid="{00000000-0005-0000-0000-000018000000}"/>
    <cellStyle name="20% - Accent3 3" xfId="37" xr:uid="{00000000-0005-0000-0000-000019000000}"/>
    <cellStyle name="20% - Accent3 3 2" xfId="38" xr:uid="{00000000-0005-0000-0000-00001A000000}"/>
    <cellStyle name="20% - Accent3 3 2 2" xfId="39" xr:uid="{00000000-0005-0000-0000-00001B000000}"/>
    <cellStyle name="20% - Accent3 3 3" xfId="40" xr:uid="{00000000-0005-0000-0000-00001C000000}"/>
    <cellStyle name="20% - Accent3 4" xfId="41" xr:uid="{00000000-0005-0000-0000-00001D000000}"/>
    <cellStyle name="20% - Accent3 4 2" xfId="42" xr:uid="{00000000-0005-0000-0000-00001E000000}"/>
    <cellStyle name="20% - Accent3 4 2 2" xfId="43" xr:uid="{00000000-0005-0000-0000-00001F000000}"/>
    <cellStyle name="20% - Accent3 4 3" xfId="44" xr:uid="{00000000-0005-0000-0000-000020000000}"/>
    <cellStyle name="20% - Accent3 5" xfId="45" xr:uid="{00000000-0005-0000-0000-000021000000}"/>
    <cellStyle name="20% - Accent3 5 2" xfId="46" xr:uid="{00000000-0005-0000-0000-000022000000}"/>
    <cellStyle name="20% - Accent3 6" xfId="47" xr:uid="{00000000-0005-0000-0000-000023000000}"/>
    <cellStyle name="20% - Accent4 2" xfId="48" xr:uid="{00000000-0005-0000-0000-000024000000}"/>
    <cellStyle name="20% - Accent4 3" xfId="49" xr:uid="{00000000-0005-0000-0000-000025000000}"/>
    <cellStyle name="20% - Accent4 3 2" xfId="50" xr:uid="{00000000-0005-0000-0000-000026000000}"/>
    <cellStyle name="20% - Accent4 3 2 2" xfId="51" xr:uid="{00000000-0005-0000-0000-000027000000}"/>
    <cellStyle name="20% - Accent4 3 3" xfId="52" xr:uid="{00000000-0005-0000-0000-000028000000}"/>
    <cellStyle name="20% - Accent4 4" xfId="53" xr:uid="{00000000-0005-0000-0000-000029000000}"/>
    <cellStyle name="20% - Accent4 4 2" xfId="54" xr:uid="{00000000-0005-0000-0000-00002A000000}"/>
    <cellStyle name="20% - Accent4 4 2 2" xfId="55" xr:uid="{00000000-0005-0000-0000-00002B000000}"/>
    <cellStyle name="20% - Accent4 4 3" xfId="56" xr:uid="{00000000-0005-0000-0000-00002C000000}"/>
    <cellStyle name="20% - Accent4 5" xfId="57" xr:uid="{00000000-0005-0000-0000-00002D000000}"/>
    <cellStyle name="20% - Accent4 5 2" xfId="58" xr:uid="{00000000-0005-0000-0000-00002E000000}"/>
    <cellStyle name="20% - Accent4 6" xfId="59" xr:uid="{00000000-0005-0000-0000-00002F000000}"/>
    <cellStyle name="20% - Accent5 2" xfId="60" xr:uid="{00000000-0005-0000-0000-000030000000}"/>
    <cellStyle name="20% - Accent5 3" xfId="61" xr:uid="{00000000-0005-0000-0000-000031000000}"/>
    <cellStyle name="20% - Accent5 3 2" xfId="62" xr:uid="{00000000-0005-0000-0000-000032000000}"/>
    <cellStyle name="20% - Accent5 3 2 2" xfId="63" xr:uid="{00000000-0005-0000-0000-000033000000}"/>
    <cellStyle name="20% - Accent5 3 3" xfId="64" xr:uid="{00000000-0005-0000-0000-000034000000}"/>
    <cellStyle name="20% - Accent5 4" xfId="65" xr:uid="{00000000-0005-0000-0000-000035000000}"/>
    <cellStyle name="20% - Accent5 4 2" xfId="66" xr:uid="{00000000-0005-0000-0000-000036000000}"/>
    <cellStyle name="20% - Accent5 4 2 2" xfId="67" xr:uid="{00000000-0005-0000-0000-000037000000}"/>
    <cellStyle name="20% - Accent5 4 3" xfId="68" xr:uid="{00000000-0005-0000-0000-000038000000}"/>
    <cellStyle name="20% - Accent5 5" xfId="69" xr:uid="{00000000-0005-0000-0000-000039000000}"/>
    <cellStyle name="20% - Accent5 5 2" xfId="70" xr:uid="{00000000-0005-0000-0000-00003A000000}"/>
    <cellStyle name="20% - Accent5 6" xfId="71" xr:uid="{00000000-0005-0000-0000-00003B000000}"/>
    <cellStyle name="20% - Accent6 2" xfId="72" xr:uid="{00000000-0005-0000-0000-00003C000000}"/>
    <cellStyle name="20% - Accent6 3" xfId="73" xr:uid="{00000000-0005-0000-0000-00003D000000}"/>
    <cellStyle name="20% - Accent6 3 2" xfId="74" xr:uid="{00000000-0005-0000-0000-00003E000000}"/>
    <cellStyle name="20% - Accent6 3 2 2" xfId="75" xr:uid="{00000000-0005-0000-0000-00003F000000}"/>
    <cellStyle name="20% - Accent6 3 3" xfId="76" xr:uid="{00000000-0005-0000-0000-000040000000}"/>
    <cellStyle name="20% - Accent6 4" xfId="77" xr:uid="{00000000-0005-0000-0000-000041000000}"/>
    <cellStyle name="20% - Accent6 4 2" xfId="78" xr:uid="{00000000-0005-0000-0000-000042000000}"/>
    <cellStyle name="20% - Accent6 4 2 2" xfId="79" xr:uid="{00000000-0005-0000-0000-000043000000}"/>
    <cellStyle name="20% - Accent6 4 3" xfId="80" xr:uid="{00000000-0005-0000-0000-000044000000}"/>
    <cellStyle name="20% - Accent6 5" xfId="81" xr:uid="{00000000-0005-0000-0000-000045000000}"/>
    <cellStyle name="20% - Accent6 5 2" xfId="82" xr:uid="{00000000-0005-0000-0000-000046000000}"/>
    <cellStyle name="20% - Accent6 6" xfId="83" xr:uid="{00000000-0005-0000-0000-000047000000}"/>
    <cellStyle name="40% - Accent1 2" xfId="84" xr:uid="{00000000-0005-0000-0000-000048000000}"/>
    <cellStyle name="40% - Accent1 3" xfId="85" xr:uid="{00000000-0005-0000-0000-000049000000}"/>
    <cellStyle name="40% - Accent1 3 2" xfId="86" xr:uid="{00000000-0005-0000-0000-00004A000000}"/>
    <cellStyle name="40% - Accent1 3 2 2" xfId="87" xr:uid="{00000000-0005-0000-0000-00004B000000}"/>
    <cellStyle name="40% - Accent1 3 3" xfId="88" xr:uid="{00000000-0005-0000-0000-00004C000000}"/>
    <cellStyle name="40% - Accent1 4" xfId="89" xr:uid="{00000000-0005-0000-0000-00004D000000}"/>
    <cellStyle name="40% - Accent1 4 2" xfId="90" xr:uid="{00000000-0005-0000-0000-00004E000000}"/>
    <cellStyle name="40% - Accent1 4 2 2" xfId="91" xr:uid="{00000000-0005-0000-0000-00004F000000}"/>
    <cellStyle name="40% - Accent1 4 3" xfId="92" xr:uid="{00000000-0005-0000-0000-000050000000}"/>
    <cellStyle name="40% - Accent1 5" xfId="93" xr:uid="{00000000-0005-0000-0000-000051000000}"/>
    <cellStyle name="40% - Accent1 5 2" xfId="94" xr:uid="{00000000-0005-0000-0000-000052000000}"/>
    <cellStyle name="40% - Accent1 6" xfId="95" xr:uid="{00000000-0005-0000-0000-000053000000}"/>
    <cellStyle name="40% - Accent2 2" xfId="96" xr:uid="{00000000-0005-0000-0000-000054000000}"/>
    <cellStyle name="40% - Accent2 3" xfId="97" xr:uid="{00000000-0005-0000-0000-000055000000}"/>
    <cellStyle name="40% - Accent2 3 2" xfId="98" xr:uid="{00000000-0005-0000-0000-000056000000}"/>
    <cellStyle name="40% - Accent2 3 2 2" xfId="99" xr:uid="{00000000-0005-0000-0000-000057000000}"/>
    <cellStyle name="40% - Accent2 3 3" xfId="100" xr:uid="{00000000-0005-0000-0000-000058000000}"/>
    <cellStyle name="40% - Accent2 4" xfId="101" xr:uid="{00000000-0005-0000-0000-000059000000}"/>
    <cellStyle name="40% - Accent2 4 2" xfId="102" xr:uid="{00000000-0005-0000-0000-00005A000000}"/>
    <cellStyle name="40% - Accent2 4 2 2" xfId="103" xr:uid="{00000000-0005-0000-0000-00005B000000}"/>
    <cellStyle name="40% - Accent2 4 3" xfId="104" xr:uid="{00000000-0005-0000-0000-00005C000000}"/>
    <cellStyle name="40% - Accent2 5" xfId="105" xr:uid="{00000000-0005-0000-0000-00005D000000}"/>
    <cellStyle name="40% - Accent2 5 2" xfId="106" xr:uid="{00000000-0005-0000-0000-00005E000000}"/>
    <cellStyle name="40% - Accent2 6" xfId="107" xr:uid="{00000000-0005-0000-0000-00005F000000}"/>
    <cellStyle name="40% - Accent3 2" xfId="108" xr:uid="{00000000-0005-0000-0000-000060000000}"/>
    <cellStyle name="40% - Accent3 3" xfId="109" xr:uid="{00000000-0005-0000-0000-000061000000}"/>
    <cellStyle name="40% - Accent3 3 2" xfId="110" xr:uid="{00000000-0005-0000-0000-000062000000}"/>
    <cellStyle name="40% - Accent3 3 2 2" xfId="111" xr:uid="{00000000-0005-0000-0000-000063000000}"/>
    <cellStyle name="40% - Accent3 3 3" xfId="112" xr:uid="{00000000-0005-0000-0000-000064000000}"/>
    <cellStyle name="40% - Accent3 4" xfId="113" xr:uid="{00000000-0005-0000-0000-000065000000}"/>
    <cellStyle name="40% - Accent3 4 2" xfId="114" xr:uid="{00000000-0005-0000-0000-000066000000}"/>
    <cellStyle name="40% - Accent3 4 2 2" xfId="115" xr:uid="{00000000-0005-0000-0000-000067000000}"/>
    <cellStyle name="40% - Accent3 4 3" xfId="116" xr:uid="{00000000-0005-0000-0000-000068000000}"/>
    <cellStyle name="40% - Accent3 5" xfId="117" xr:uid="{00000000-0005-0000-0000-000069000000}"/>
    <cellStyle name="40% - Accent3 5 2" xfId="118" xr:uid="{00000000-0005-0000-0000-00006A000000}"/>
    <cellStyle name="40% - Accent3 6" xfId="119" xr:uid="{00000000-0005-0000-0000-00006B000000}"/>
    <cellStyle name="40% - Accent4 2" xfId="120" xr:uid="{00000000-0005-0000-0000-00006C000000}"/>
    <cellStyle name="40% - Accent4 3" xfId="121" xr:uid="{00000000-0005-0000-0000-00006D000000}"/>
    <cellStyle name="40% - Accent4 3 2" xfId="122" xr:uid="{00000000-0005-0000-0000-00006E000000}"/>
    <cellStyle name="40% - Accent4 3 2 2" xfId="123" xr:uid="{00000000-0005-0000-0000-00006F000000}"/>
    <cellStyle name="40% - Accent4 3 3" xfId="124" xr:uid="{00000000-0005-0000-0000-000070000000}"/>
    <cellStyle name="40% - Accent4 4" xfId="125" xr:uid="{00000000-0005-0000-0000-000071000000}"/>
    <cellStyle name="40% - Accent4 4 2" xfId="126" xr:uid="{00000000-0005-0000-0000-000072000000}"/>
    <cellStyle name="40% - Accent4 4 2 2" xfId="127" xr:uid="{00000000-0005-0000-0000-000073000000}"/>
    <cellStyle name="40% - Accent4 4 3" xfId="128" xr:uid="{00000000-0005-0000-0000-000074000000}"/>
    <cellStyle name="40% - Accent4 5" xfId="129" xr:uid="{00000000-0005-0000-0000-000075000000}"/>
    <cellStyle name="40% - Accent4 5 2" xfId="130" xr:uid="{00000000-0005-0000-0000-000076000000}"/>
    <cellStyle name="40% - Accent4 6" xfId="131" xr:uid="{00000000-0005-0000-0000-000077000000}"/>
    <cellStyle name="40% - Accent5 2" xfId="132" xr:uid="{00000000-0005-0000-0000-000078000000}"/>
    <cellStyle name="40% - Accent5 3" xfId="133" xr:uid="{00000000-0005-0000-0000-000079000000}"/>
    <cellStyle name="40% - Accent5 3 2" xfId="134" xr:uid="{00000000-0005-0000-0000-00007A000000}"/>
    <cellStyle name="40% - Accent5 3 2 2" xfId="135" xr:uid="{00000000-0005-0000-0000-00007B000000}"/>
    <cellStyle name="40% - Accent5 3 3" xfId="136" xr:uid="{00000000-0005-0000-0000-00007C000000}"/>
    <cellStyle name="40% - Accent5 4" xfId="137" xr:uid="{00000000-0005-0000-0000-00007D000000}"/>
    <cellStyle name="40% - Accent5 4 2" xfId="138" xr:uid="{00000000-0005-0000-0000-00007E000000}"/>
    <cellStyle name="40% - Accent5 4 2 2" xfId="139" xr:uid="{00000000-0005-0000-0000-00007F000000}"/>
    <cellStyle name="40% - Accent5 4 3" xfId="140" xr:uid="{00000000-0005-0000-0000-000080000000}"/>
    <cellStyle name="40% - Accent5 5" xfId="141" xr:uid="{00000000-0005-0000-0000-000081000000}"/>
    <cellStyle name="40% - Accent5 5 2" xfId="142" xr:uid="{00000000-0005-0000-0000-000082000000}"/>
    <cellStyle name="40% - Accent5 6" xfId="143" xr:uid="{00000000-0005-0000-0000-000083000000}"/>
    <cellStyle name="40% - Accent6 2" xfId="144" xr:uid="{00000000-0005-0000-0000-000084000000}"/>
    <cellStyle name="40% - Accent6 3" xfId="145" xr:uid="{00000000-0005-0000-0000-000085000000}"/>
    <cellStyle name="40% - Accent6 3 2" xfId="146" xr:uid="{00000000-0005-0000-0000-000086000000}"/>
    <cellStyle name="40% - Accent6 3 2 2" xfId="147" xr:uid="{00000000-0005-0000-0000-000087000000}"/>
    <cellStyle name="40% - Accent6 3 3" xfId="148" xr:uid="{00000000-0005-0000-0000-000088000000}"/>
    <cellStyle name="40% - Accent6 4" xfId="149" xr:uid="{00000000-0005-0000-0000-000089000000}"/>
    <cellStyle name="40% - Accent6 4 2" xfId="150" xr:uid="{00000000-0005-0000-0000-00008A000000}"/>
    <cellStyle name="40% - Accent6 4 2 2" xfId="151" xr:uid="{00000000-0005-0000-0000-00008B000000}"/>
    <cellStyle name="40% - Accent6 4 3" xfId="152" xr:uid="{00000000-0005-0000-0000-00008C000000}"/>
    <cellStyle name="40% - Accent6 5" xfId="153" xr:uid="{00000000-0005-0000-0000-00008D000000}"/>
    <cellStyle name="40% - Accent6 5 2" xfId="154" xr:uid="{00000000-0005-0000-0000-00008E000000}"/>
    <cellStyle name="40% - Accent6 6" xfId="155" xr:uid="{00000000-0005-0000-0000-00008F000000}"/>
    <cellStyle name="60% - Accent1 2" xfId="156" xr:uid="{00000000-0005-0000-0000-000090000000}"/>
    <cellStyle name="60% - Accent2 2" xfId="157" xr:uid="{00000000-0005-0000-0000-000091000000}"/>
    <cellStyle name="60% - Accent3 2" xfId="158" xr:uid="{00000000-0005-0000-0000-000092000000}"/>
    <cellStyle name="60% - Accent4 2" xfId="159" xr:uid="{00000000-0005-0000-0000-000093000000}"/>
    <cellStyle name="60% - Accent5 2" xfId="160" xr:uid="{00000000-0005-0000-0000-000094000000}"/>
    <cellStyle name="60% - Accent6 2" xfId="161" xr:uid="{00000000-0005-0000-0000-000095000000}"/>
    <cellStyle name="Accent1 2" xfId="162" xr:uid="{00000000-0005-0000-0000-000096000000}"/>
    <cellStyle name="Accent2 2" xfId="163" xr:uid="{00000000-0005-0000-0000-000097000000}"/>
    <cellStyle name="Accent3 2" xfId="164" xr:uid="{00000000-0005-0000-0000-000098000000}"/>
    <cellStyle name="Accent4 2" xfId="165" xr:uid="{00000000-0005-0000-0000-000099000000}"/>
    <cellStyle name="Accent5 2" xfId="166" xr:uid="{00000000-0005-0000-0000-00009A000000}"/>
    <cellStyle name="Accent6 2" xfId="167" xr:uid="{00000000-0005-0000-0000-00009B000000}"/>
    <cellStyle name="Bad 2" xfId="168" xr:uid="{00000000-0005-0000-0000-00009C000000}"/>
    <cellStyle name="Calculation 2" xfId="169" xr:uid="{00000000-0005-0000-0000-00009D000000}"/>
    <cellStyle name="Check Cell 2" xfId="170" xr:uid="{00000000-0005-0000-0000-00009E000000}"/>
    <cellStyle name="Comma" xfId="1" builtinId="3"/>
    <cellStyle name="Comma 2" xfId="3" xr:uid="{00000000-0005-0000-0000-0000A0000000}"/>
    <cellStyle name="Comma 2 2" xfId="172" xr:uid="{00000000-0005-0000-0000-0000A1000000}"/>
    <cellStyle name="Comma 2 3" xfId="171" xr:uid="{00000000-0005-0000-0000-0000A2000000}"/>
    <cellStyle name="Comma 3" xfId="173" xr:uid="{00000000-0005-0000-0000-0000A3000000}"/>
    <cellStyle name="Comma 4" xfId="174" xr:uid="{00000000-0005-0000-0000-0000A4000000}"/>
    <cellStyle name="Comma 5" xfId="5" xr:uid="{00000000-0005-0000-0000-0000A5000000}"/>
    <cellStyle name="Currency 2" xfId="175" xr:uid="{00000000-0005-0000-0000-0000A6000000}"/>
    <cellStyle name="Explanatory Text 2" xfId="176" xr:uid="{00000000-0005-0000-0000-0000A7000000}"/>
    <cellStyle name="Good 2" xfId="177" xr:uid="{00000000-0005-0000-0000-0000A8000000}"/>
    <cellStyle name="Heading 1 2" xfId="178" xr:uid="{00000000-0005-0000-0000-0000A9000000}"/>
    <cellStyle name="Heading 2 2" xfId="179" xr:uid="{00000000-0005-0000-0000-0000AA000000}"/>
    <cellStyle name="Heading 3 2" xfId="180" xr:uid="{00000000-0005-0000-0000-0000AB000000}"/>
    <cellStyle name="Heading 4 2" xfId="181" xr:uid="{00000000-0005-0000-0000-0000AC000000}"/>
    <cellStyle name="Hyperlink 2" xfId="182" xr:uid="{00000000-0005-0000-0000-0000AD000000}"/>
    <cellStyle name="Input 2" xfId="183" xr:uid="{00000000-0005-0000-0000-0000AE000000}"/>
    <cellStyle name="Linked Cell 2" xfId="184" xr:uid="{00000000-0005-0000-0000-0000AF000000}"/>
    <cellStyle name="Neutral 2" xfId="185" xr:uid="{00000000-0005-0000-0000-0000B0000000}"/>
    <cellStyle name="Normal" xfId="0" builtinId="0"/>
    <cellStyle name="Normal 10" xfId="186" xr:uid="{00000000-0005-0000-0000-0000B2000000}"/>
    <cellStyle name="Normal 10 2" xfId="187" xr:uid="{00000000-0005-0000-0000-0000B3000000}"/>
    <cellStyle name="Normal 10 2 2" xfId="10" xr:uid="{00000000-0005-0000-0000-0000B4000000}"/>
    <cellStyle name="Normal 10 3" xfId="188" xr:uid="{00000000-0005-0000-0000-0000B5000000}"/>
    <cellStyle name="Normal 11" xfId="189" xr:uid="{00000000-0005-0000-0000-0000B6000000}"/>
    <cellStyle name="Normal 12" xfId="190" xr:uid="{00000000-0005-0000-0000-0000B7000000}"/>
    <cellStyle name="Normal 12 2" xfId="191" xr:uid="{00000000-0005-0000-0000-0000B8000000}"/>
    <cellStyle name="Normal 13" xfId="192" xr:uid="{00000000-0005-0000-0000-0000B9000000}"/>
    <cellStyle name="Normal 13 2" xfId="193" xr:uid="{00000000-0005-0000-0000-0000BA000000}"/>
    <cellStyle name="Normal 14" xfId="194" xr:uid="{00000000-0005-0000-0000-0000BB000000}"/>
    <cellStyle name="Normal 14 2" xfId="195" xr:uid="{00000000-0005-0000-0000-0000BC000000}"/>
    <cellStyle name="Normal 15" xfId="196" xr:uid="{00000000-0005-0000-0000-0000BD000000}"/>
    <cellStyle name="Normal 15 2" xfId="197" xr:uid="{00000000-0005-0000-0000-0000BE000000}"/>
    <cellStyle name="Normal 16" xfId="198" xr:uid="{00000000-0005-0000-0000-0000BF000000}"/>
    <cellStyle name="Normal 16 2" xfId="199" xr:uid="{00000000-0005-0000-0000-0000C0000000}"/>
    <cellStyle name="Normal 17" xfId="200" xr:uid="{00000000-0005-0000-0000-0000C1000000}"/>
    <cellStyle name="Normal 17 2" xfId="201" xr:uid="{00000000-0005-0000-0000-0000C2000000}"/>
    <cellStyle name="Normal 18" xfId="202" xr:uid="{00000000-0005-0000-0000-0000C3000000}"/>
    <cellStyle name="Normal 18 2" xfId="203" xr:uid="{00000000-0005-0000-0000-0000C4000000}"/>
    <cellStyle name="Normal 19" xfId="204" xr:uid="{00000000-0005-0000-0000-0000C5000000}"/>
    <cellStyle name="Normal 19 2" xfId="205" xr:uid="{00000000-0005-0000-0000-0000C6000000}"/>
    <cellStyle name="Normal 2" xfId="206" xr:uid="{00000000-0005-0000-0000-0000C7000000}"/>
    <cellStyle name="Normal 2 2" xfId="207" xr:uid="{00000000-0005-0000-0000-0000C8000000}"/>
    <cellStyle name="Normal 2 2 2" xfId="208" xr:uid="{00000000-0005-0000-0000-0000C9000000}"/>
    <cellStyle name="Normal 2 3" xfId="209" xr:uid="{00000000-0005-0000-0000-0000CA000000}"/>
    <cellStyle name="Normal 20" xfId="210" xr:uid="{00000000-0005-0000-0000-0000CB000000}"/>
    <cellStyle name="Normal 20 2" xfId="211" xr:uid="{00000000-0005-0000-0000-0000CC000000}"/>
    <cellStyle name="Normal 21" xfId="212" xr:uid="{00000000-0005-0000-0000-0000CD000000}"/>
    <cellStyle name="Normal 21 2" xfId="213" xr:uid="{00000000-0005-0000-0000-0000CE000000}"/>
    <cellStyle name="Normal 22" xfId="214" xr:uid="{00000000-0005-0000-0000-0000CF000000}"/>
    <cellStyle name="Normal 22 2" xfId="215" xr:uid="{00000000-0005-0000-0000-0000D0000000}"/>
    <cellStyle name="Normal 23" xfId="216" xr:uid="{00000000-0005-0000-0000-0000D1000000}"/>
    <cellStyle name="Normal 23 2" xfId="217" xr:uid="{00000000-0005-0000-0000-0000D2000000}"/>
    <cellStyle name="Normal 24" xfId="218" xr:uid="{00000000-0005-0000-0000-0000D3000000}"/>
    <cellStyle name="Normal 24 2" xfId="219" xr:uid="{00000000-0005-0000-0000-0000D4000000}"/>
    <cellStyle name="Normal 25" xfId="8" xr:uid="{00000000-0005-0000-0000-0000D5000000}"/>
    <cellStyle name="Normal 25 2" xfId="220" xr:uid="{00000000-0005-0000-0000-0000D6000000}"/>
    <cellStyle name="Normal 26" xfId="9" xr:uid="{00000000-0005-0000-0000-0000D7000000}"/>
    <cellStyle name="Normal 26 2" xfId="221" xr:uid="{00000000-0005-0000-0000-0000D8000000}"/>
    <cellStyle name="Normal 27" xfId="222" xr:uid="{00000000-0005-0000-0000-0000D9000000}"/>
    <cellStyle name="Normal 27 2" xfId="223" xr:uid="{00000000-0005-0000-0000-0000DA000000}"/>
    <cellStyle name="Normal 28" xfId="224" xr:uid="{00000000-0005-0000-0000-0000DB000000}"/>
    <cellStyle name="Normal 28 2" xfId="225" xr:uid="{00000000-0005-0000-0000-0000DC000000}"/>
    <cellStyle name="Normal 29" xfId="226" xr:uid="{00000000-0005-0000-0000-0000DD000000}"/>
    <cellStyle name="Normal 29 2" xfId="227" xr:uid="{00000000-0005-0000-0000-0000DE000000}"/>
    <cellStyle name="Normal 3" xfId="228" xr:uid="{00000000-0005-0000-0000-0000DF000000}"/>
    <cellStyle name="Normal 30" xfId="229" xr:uid="{00000000-0005-0000-0000-0000E0000000}"/>
    <cellStyle name="Normal 30 2" xfId="230" xr:uid="{00000000-0005-0000-0000-0000E1000000}"/>
    <cellStyle name="Normal 31" xfId="231" xr:uid="{00000000-0005-0000-0000-0000E2000000}"/>
    <cellStyle name="Normal 31 2" xfId="232" xr:uid="{00000000-0005-0000-0000-0000E3000000}"/>
    <cellStyle name="Normal 32" xfId="233" xr:uid="{00000000-0005-0000-0000-0000E4000000}"/>
    <cellStyle name="Normal 32 2" xfId="234" xr:uid="{00000000-0005-0000-0000-0000E5000000}"/>
    <cellStyle name="Normal 33" xfId="7" xr:uid="{00000000-0005-0000-0000-0000E6000000}"/>
    <cellStyle name="Normal 34" xfId="235" xr:uid="{00000000-0005-0000-0000-0000E7000000}"/>
    <cellStyle name="Normal 35" xfId="236" xr:uid="{00000000-0005-0000-0000-0000E8000000}"/>
    <cellStyle name="Normal 36" xfId="237" xr:uid="{00000000-0005-0000-0000-0000E9000000}"/>
    <cellStyle name="Normal 37" xfId="238" xr:uid="{00000000-0005-0000-0000-0000EA000000}"/>
    <cellStyle name="Normal 38" xfId="239" xr:uid="{00000000-0005-0000-0000-0000EB000000}"/>
    <cellStyle name="Normal 39" xfId="240" xr:uid="{00000000-0005-0000-0000-0000EC000000}"/>
    <cellStyle name="Normal 4" xfId="241" xr:uid="{00000000-0005-0000-0000-0000ED000000}"/>
    <cellStyle name="Normal 4 2" xfId="242" xr:uid="{00000000-0005-0000-0000-0000EE000000}"/>
    <cellStyle name="Normal 40" xfId="243" xr:uid="{00000000-0005-0000-0000-0000EF000000}"/>
    <cellStyle name="Normal 41" xfId="244" xr:uid="{00000000-0005-0000-0000-0000F0000000}"/>
    <cellStyle name="Normal 42" xfId="245" xr:uid="{00000000-0005-0000-0000-0000F1000000}"/>
    <cellStyle name="Normal 43" xfId="246" xr:uid="{00000000-0005-0000-0000-0000F2000000}"/>
    <cellStyle name="Normal 44" xfId="247" xr:uid="{00000000-0005-0000-0000-0000F3000000}"/>
    <cellStyle name="Normal 45" xfId="248" xr:uid="{00000000-0005-0000-0000-0000F4000000}"/>
    <cellStyle name="Normal 46" xfId="2" xr:uid="{00000000-0005-0000-0000-0000F5000000}"/>
    <cellStyle name="Normal 47" xfId="4" xr:uid="{00000000-0005-0000-0000-0000F6000000}"/>
    <cellStyle name="Normal 5" xfId="11" xr:uid="{00000000-0005-0000-0000-0000F7000000}"/>
    <cellStyle name="Normal 5 2" xfId="249" xr:uid="{00000000-0005-0000-0000-0000F8000000}"/>
    <cellStyle name="Normal 5 2 2" xfId="250" xr:uid="{00000000-0005-0000-0000-0000F9000000}"/>
    <cellStyle name="Normal 5 3" xfId="251" xr:uid="{00000000-0005-0000-0000-0000FA000000}"/>
    <cellStyle name="Normal 6" xfId="6" xr:uid="{00000000-0005-0000-0000-0000FB000000}"/>
    <cellStyle name="Normal 6 2" xfId="252" xr:uid="{00000000-0005-0000-0000-0000FC000000}"/>
    <cellStyle name="Normal 6 2 2" xfId="253" xr:uid="{00000000-0005-0000-0000-0000FD000000}"/>
    <cellStyle name="Normal 6 3" xfId="254" xr:uid="{00000000-0005-0000-0000-0000FE000000}"/>
    <cellStyle name="Normal 7" xfId="255" xr:uid="{00000000-0005-0000-0000-0000FF000000}"/>
    <cellStyle name="Normal 7 2" xfId="256" xr:uid="{00000000-0005-0000-0000-000000010000}"/>
    <cellStyle name="Normal 7 2 2" xfId="257" xr:uid="{00000000-0005-0000-0000-000001010000}"/>
    <cellStyle name="Normal 7 3" xfId="258" xr:uid="{00000000-0005-0000-0000-000002010000}"/>
    <cellStyle name="Normal 8" xfId="259" xr:uid="{00000000-0005-0000-0000-000003010000}"/>
    <cellStyle name="Normal 8 2" xfId="260" xr:uid="{00000000-0005-0000-0000-000004010000}"/>
    <cellStyle name="Normal 8 2 2" xfId="261" xr:uid="{00000000-0005-0000-0000-000005010000}"/>
    <cellStyle name="Normal 8 3" xfId="262" xr:uid="{00000000-0005-0000-0000-000006010000}"/>
    <cellStyle name="Normal 9" xfId="263" xr:uid="{00000000-0005-0000-0000-000007010000}"/>
    <cellStyle name="Normal 9 2" xfId="264" xr:uid="{00000000-0005-0000-0000-000008010000}"/>
    <cellStyle name="Normal 9 2 2" xfId="265" xr:uid="{00000000-0005-0000-0000-000009010000}"/>
    <cellStyle name="Normal 9 3" xfId="266" xr:uid="{00000000-0005-0000-0000-00000A010000}"/>
    <cellStyle name="Note 2" xfId="267" xr:uid="{00000000-0005-0000-0000-00000B010000}"/>
    <cellStyle name="Note 2 2" xfId="268" xr:uid="{00000000-0005-0000-0000-00000C010000}"/>
    <cellStyle name="Note 2 2 2" xfId="269" xr:uid="{00000000-0005-0000-0000-00000D010000}"/>
    <cellStyle name="Note 2 3" xfId="270" xr:uid="{00000000-0005-0000-0000-00000E010000}"/>
    <cellStyle name="Note 3" xfId="271" xr:uid="{00000000-0005-0000-0000-00000F010000}"/>
    <cellStyle name="Note 4" xfId="272" xr:uid="{00000000-0005-0000-0000-000010010000}"/>
    <cellStyle name="Note 4 2" xfId="273" xr:uid="{00000000-0005-0000-0000-000011010000}"/>
    <cellStyle name="Note 4 2 2" xfId="274" xr:uid="{00000000-0005-0000-0000-000012010000}"/>
    <cellStyle name="Note 4 3" xfId="275" xr:uid="{00000000-0005-0000-0000-000013010000}"/>
    <cellStyle name="Note 5" xfId="276" xr:uid="{00000000-0005-0000-0000-000014010000}"/>
    <cellStyle name="Note 5 2" xfId="277" xr:uid="{00000000-0005-0000-0000-000015010000}"/>
    <cellStyle name="Note 5 2 2" xfId="278" xr:uid="{00000000-0005-0000-0000-000016010000}"/>
    <cellStyle name="Note 5 3" xfId="279" xr:uid="{00000000-0005-0000-0000-000017010000}"/>
    <cellStyle name="Note 6" xfId="280" xr:uid="{00000000-0005-0000-0000-000018010000}"/>
    <cellStyle name="Output 2" xfId="281" xr:uid="{00000000-0005-0000-0000-000019010000}"/>
    <cellStyle name="Title 2" xfId="282" xr:uid="{00000000-0005-0000-0000-00001A010000}"/>
    <cellStyle name="Total 2" xfId="283" xr:uid="{00000000-0005-0000-0000-00001B010000}"/>
    <cellStyle name="Warning Text 2" xfId="284" xr:uid="{00000000-0005-0000-0000-00001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XEZ555"/>
  <sheetViews>
    <sheetView showGridLines="0" tabSelected="1" zoomScaleNormal="100" zoomScaleSheetLayoutView="100" workbookViewId="0">
      <pane xSplit="1" ySplit="6" topLeftCell="B528" activePane="bottomRight" state="frozen"/>
      <selection pane="topRight" activeCell="B1" sqref="B1"/>
      <selection pane="bottomLeft" activeCell="A13" sqref="A13"/>
      <selection pane="bottomRight" activeCell="A3" sqref="A3"/>
    </sheetView>
  </sheetViews>
  <sheetFormatPr defaultColWidth="9.625" defaultRowHeight="11.25" customHeight="1" x14ac:dyDescent="0.15"/>
  <cols>
    <col min="1" max="1" width="7.125" customWidth="1"/>
    <col min="2" max="2" width="10.125" customWidth="1"/>
    <col min="3" max="3" width="8.875" bestFit="1" customWidth="1"/>
    <col min="4" max="4" width="7.875" bestFit="1" customWidth="1"/>
    <col min="5" max="5" width="8.875" bestFit="1" customWidth="1"/>
    <col min="6" max="6" width="11.75" customWidth="1"/>
    <col min="7" max="7" width="10.625" bestFit="1" customWidth="1"/>
    <col min="8" max="8" width="7.75" bestFit="1" customWidth="1"/>
    <col min="9" max="9" width="10" customWidth="1"/>
    <col min="10" max="10" width="10.75" bestFit="1" customWidth="1"/>
    <col min="11" max="11" width="8.125" bestFit="1" customWidth="1"/>
    <col min="12" max="12" width="8.125" customWidth="1"/>
    <col min="13" max="13" width="6.375" customWidth="1"/>
    <col min="28" max="28" width="1.625" customWidth="1"/>
    <col min="30" max="30" width="1.625" customWidth="1"/>
    <col min="32" max="32" width="1.625" customWidth="1"/>
    <col min="34" max="34" width="1.625" customWidth="1"/>
    <col min="36" max="36" width="1.625" customWidth="1"/>
    <col min="38" max="38" width="1.625" customWidth="1"/>
    <col min="40" max="40" width="1.625" customWidth="1"/>
    <col min="42" max="42" width="1.625" customWidth="1"/>
    <col min="44" max="44" width="1.625" customWidth="1"/>
    <col min="46" max="46" width="1.625" customWidth="1"/>
    <col min="48" max="48" width="1.625" customWidth="1"/>
    <col min="50" max="50" width="1.625" customWidth="1"/>
    <col min="52" max="52" width="1.625" customWidth="1"/>
  </cols>
  <sheetData>
    <row r="1" spans="1:11" ht="19.5" customHeight="1" x14ac:dyDescent="0.25">
      <c r="A1" s="38" t="s">
        <v>78</v>
      </c>
      <c r="B1" s="38"/>
      <c r="C1" s="38"/>
      <c r="D1" s="38"/>
      <c r="E1" s="38"/>
      <c r="F1" s="38"/>
      <c r="G1" s="38"/>
      <c r="H1" s="38"/>
      <c r="I1" s="38"/>
      <c r="J1" s="38"/>
      <c r="K1" s="38"/>
    </row>
    <row r="2" spans="1:11" ht="11.25" customHeight="1" x14ac:dyDescent="0.2">
      <c r="A2" s="1"/>
      <c r="B2" s="1"/>
      <c r="C2" s="1"/>
      <c r="E2" s="1"/>
      <c r="H2" s="1"/>
      <c r="I2" s="1"/>
      <c r="J2" s="1"/>
      <c r="K2" s="1"/>
    </row>
    <row r="3" spans="1:11" ht="12.75" x14ac:dyDescent="0.2">
      <c r="A3" s="8"/>
      <c r="B3" s="8"/>
      <c r="C3" s="8"/>
      <c r="D3" s="27"/>
      <c r="E3" s="8"/>
      <c r="F3" s="27"/>
      <c r="G3" s="27"/>
      <c r="H3" s="8"/>
      <c r="I3" s="8"/>
      <c r="J3" s="8"/>
      <c r="K3" s="2" t="s">
        <v>0</v>
      </c>
    </row>
    <row r="4" spans="1:11" ht="16.5" customHeight="1" x14ac:dyDescent="0.2">
      <c r="A4" s="3"/>
      <c r="B4" s="5" t="s">
        <v>3</v>
      </c>
      <c r="C4" s="28" t="s">
        <v>43</v>
      </c>
      <c r="D4" s="29"/>
      <c r="E4" s="30"/>
      <c r="F4" s="28" t="s">
        <v>44</v>
      </c>
      <c r="G4" s="29"/>
      <c r="H4" s="30"/>
      <c r="I4" s="5" t="s">
        <v>4</v>
      </c>
      <c r="J4" s="5" t="s">
        <v>77</v>
      </c>
      <c r="K4" s="5" t="s">
        <v>6</v>
      </c>
    </row>
    <row r="5" spans="1:11" ht="15" customHeight="1" x14ac:dyDescent="0.2">
      <c r="A5" s="7" t="s">
        <v>5</v>
      </c>
      <c r="B5" s="6" t="s">
        <v>6</v>
      </c>
      <c r="C5" s="4"/>
      <c r="D5" s="4"/>
      <c r="E5" s="4"/>
      <c r="F5" s="5" t="s">
        <v>80</v>
      </c>
      <c r="G5" s="5" t="s">
        <v>7</v>
      </c>
      <c r="H5" s="5" t="s">
        <v>47</v>
      </c>
      <c r="I5" s="6" t="s">
        <v>82</v>
      </c>
      <c r="J5" s="6" t="s">
        <v>8</v>
      </c>
      <c r="K5" s="6" t="s">
        <v>9</v>
      </c>
    </row>
    <row r="6" spans="1:11" ht="15" customHeight="1" x14ac:dyDescent="0.2">
      <c r="A6" s="24" t="s">
        <v>10</v>
      </c>
      <c r="B6" s="25" t="s">
        <v>9</v>
      </c>
      <c r="C6" s="25" t="s">
        <v>45</v>
      </c>
      <c r="D6" s="25" t="s">
        <v>46</v>
      </c>
      <c r="E6" s="25" t="s">
        <v>2</v>
      </c>
      <c r="F6" s="25" t="s">
        <v>11</v>
      </c>
      <c r="G6" s="25" t="s">
        <v>61</v>
      </c>
      <c r="H6" s="25" t="s">
        <v>12</v>
      </c>
      <c r="I6" s="25" t="s">
        <v>13</v>
      </c>
      <c r="J6" s="25" t="s">
        <v>14</v>
      </c>
      <c r="K6" s="25" t="s">
        <v>15</v>
      </c>
    </row>
    <row r="7" spans="1:11" ht="15" customHeight="1" x14ac:dyDescent="0.2">
      <c r="A7" s="10" t="s">
        <v>16</v>
      </c>
      <c r="B7" s="8"/>
      <c r="C7" s="8"/>
      <c r="D7" s="8"/>
      <c r="E7" s="8"/>
      <c r="F7" s="8"/>
      <c r="G7" s="8" t="s">
        <v>17</v>
      </c>
      <c r="H7" s="8"/>
      <c r="I7" s="8"/>
      <c r="J7" s="8"/>
      <c r="K7" s="8"/>
    </row>
    <row r="8" spans="1:11" ht="12.75" x14ac:dyDescent="0.2">
      <c r="A8" s="11" t="s">
        <v>65</v>
      </c>
      <c r="B8" s="9" t="s">
        <v>83</v>
      </c>
      <c r="C8" s="9" t="s">
        <v>83</v>
      </c>
      <c r="D8" s="9" t="s">
        <v>83</v>
      </c>
      <c r="E8" s="12">
        <v>13237</v>
      </c>
      <c r="F8" s="9">
        <v>5374</v>
      </c>
      <c r="G8" s="9">
        <v>0</v>
      </c>
      <c r="H8" s="9">
        <v>0</v>
      </c>
      <c r="I8" s="9">
        <v>98</v>
      </c>
      <c r="J8" s="8">
        <f>SUM(E8:I8)</f>
        <v>18709</v>
      </c>
      <c r="K8" s="35" t="s">
        <v>83</v>
      </c>
    </row>
    <row r="9" spans="1:11" ht="12.75" x14ac:dyDescent="0.2">
      <c r="A9" s="11" t="s">
        <v>66</v>
      </c>
      <c r="B9" s="9">
        <v>12758</v>
      </c>
      <c r="C9" s="9" t="s">
        <v>83</v>
      </c>
      <c r="D9" s="9" t="s">
        <v>83</v>
      </c>
      <c r="E9" s="12">
        <v>13136</v>
      </c>
      <c r="F9" s="9">
        <v>4210</v>
      </c>
      <c r="G9" s="9">
        <v>0</v>
      </c>
      <c r="H9" s="9">
        <v>0</v>
      </c>
      <c r="I9" s="9">
        <v>573</v>
      </c>
      <c r="J9" s="8">
        <f>SUM(E9:I9)</f>
        <v>17919</v>
      </c>
      <c r="K9" s="13">
        <v>73.5</v>
      </c>
    </row>
    <row r="10" spans="1:11" ht="12.75" x14ac:dyDescent="0.2">
      <c r="A10" s="11" t="s">
        <v>67</v>
      </c>
      <c r="B10" s="8">
        <v>17944</v>
      </c>
      <c r="C10" s="9" t="s">
        <v>83</v>
      </c>
      <c r="D10" s="9" t="s">
        <v>83</v>
      </c>
      <c r="E10" s="12">
        <v>14344</v>
      </c>
      <c r="F10" s="9">
        <v>3999</v>
      </c>
      <c r="G10" s="9">
        <v>63</v>
      </c>
      <c r="H10" s="9">
        <v>85</v>
      </c>
      <c r="I10" s="9">
        <v>212</v>
      </c>
      <c r="J10" s="8">
        <f>SUM(E10:I10)</f>
        <v>18703</v>
      </c>
      <c r="K10" s="13">
        <v>97</v>
      </c>
    </row>
    <row r="11" spans="1:11" ht="12.75" x14ac:dyDescent="0.2">
      <c r="A11" s="11" t="s">
        <v>68</v>
      </c>
      <c r="B11" s="8">
        <v>16141</v>
      </c>
      <c r="C11" s="9" t="s">
        <v>83</v>
      </c>
      <c r="D11" s="9" t="s">
        <v>83</v>
      </c>
      <c r="E11" s="8">
        <v>15142</v>
      </c>
      <c r="F11" s="8">
        <v>3434</v>
      </c>
      <c r="G11" s="8">
        <v>0</v>
      </c>
      <c r="H11" s="8">
        <v>0</v>
      </c>
      <c r="I11" s="8">
        <v>519</v>
      </c>
      <c r="J11" s="8">
        <f>SUM(E11:I11)</f>
        <v>19095</v>
      </c>
      <c r="K11" s="13">
        <v>86.91</v>
      </c>
    </row>
    <row r="12" spans="1:11" ht="12.75" x14ac:dyDescent="0.2">
      <c r="A12" s="10" t="s">
        <v>18</v>
      </c>
      <c r="B12" s="8"/>
      <c r="C12" s="8"/>
      <c r="D12" s="8"/>
      <c r="E12" s="8"/>
      <c r="F12" s="8"/>
      <c r="G12" s="8"/>
      <c r="H12" s="8"/>
      <c r="I12" s="8"/>
      <c r="J12" s="8"/>
      <c r="K12" s="13"/>
    </row>
    <row r="13" spans="1:11" ht="12.75" x14ac:dyDescent="0.2">
      <c r="A13" s="11" t="s">
        <v>65</v>
      </c>
      <c r="B13" s="8">
        <v>15054</v>
      </c>
      <c r="C13" s="9" t="s">
        <v>83</v>
      </c>
      <c r="D13" s="9" t="s">
        <v>83</v>
      </c>
      <c r="E13" s="12">
        <v>15441</v>
      </c>
      <c r="F13" s="9">
        <v>6081</v>
      </c>
      <c r="G13" s="9">
        <v>0</v>
      </c>
      <c r="H13" s="9">
        <v>0</v>
      </c>
      <c r="I13" s="9">
        <v>184</v>
      </c>
      <c r="J13" s="8">
        <f>SUM(E13:I13)</f>
        <v>21706</v>
      </c>
      <c r="K13" s="13">
        <v>69.900000000000006</v>
      </c>
    </row>
    <row r="14" spans="1:11" ht="12.75" x14ac:dyDescent="0.2">
      <c r="A14" s="11" t="s">
        <v>66</v>
      </c>
      <c r="B14" s="8">
        <v>14643</v>
      </c>
      <c r="C14" s="9" t="s">
        <v>83</v>
      </c>
      <c r="D14" s="9" t="s">
        <v>83</v>
      </c>
      <c r="E14" s="12">
        <v>15910</v>
      </c>
      <c r="F14" s="9">
        <v>4028</v>
      </c>
      <c r="G14" s="9">
        <v>0</v>
      </c>
      <c r="H14" s="9">
        <v>25</v>
      </c>
      <c r="I14" s="9">
        <v>714</v>
      </c>
      <c r="J14" s="8">
        <f>SUM(E14:I14)</f>
        <v>20677</v>
      </c>
      <c r="K14" s="13">
        <v>73.400000000000006</v>
      </c>
    </row>
    <row r="15" spans="1:11" ht="12.75" x14ac:dyDescent="0.2">
      <c r="A15" s="11" t="s">
        <v>67</v>
      </c>
      <c r="B15" s="8">
        <v>24448</v>
      </c>
      <c r="C15" s="9" t="s">
        <v>83</v>
      </c>
      <c r="D15" s="9" t="s">
        <v>83</v>
      </c>
      <c r="E15" s="12">
        <v>17186</v>
      </c>
      <c r="F15" s="9">
        <v>7465</v>
      </c>
      <c r="G15" s="9">
        <v>1438</v>
      </c>
      <c r="H15" s="9">
        <v>25</v>
      </c>
      <c r="I15" s="9">
        <v>1194</v>
      </c>
      <c r="J15" s="8">
        <f>SUM(E15:I15)</f>
        <v>27308</v>
      </c>
      <c r="K15" s="13">
        <v>93.6</v>
      </c>
    </row>
    <row r="16" spans="1:11" ht="12.75" x14ac:dyDescent="0.2">
      <c r="A16" s="11" t="s">
        <v>68</v>
      </c>
      <c r="B16" s="8">
        <v>25724</v>
      </c>
      <c r="C16" s="9" t="s">
        <v>83</v>
      </c>
      <c r="D16" s="9" t="s">
        <v>83</v>
      </c>
      <c r="E16" s="8">
        <v>19202</v>
      </c>
      <c r="F16" s="8">
        <v>6222</v>
      </c>
      <c r="G16" s="8">
        <v>517</v>
      </c>
      <c r="H16" s="8">
        <v>0</v>
      </c>
      <c r="I16" s="8">
        <v>2158</v>
      </c>
      <c r="J16" s="8">
        <f>SUM(E16:I16)</f>
        <v>28099</v>
      </c>
      <c r="K16" s="13">
        <v>87.59</v>
      </c>
    </row>
    <row r="17" spans="1:11" ht="12.75" x14ac:dyDescent="0.2">
      <c r="A17" s="10" t="s">
        <v>19</v>
      </c>
      <c r="B17" s="8"/>
      <c r="C17" s="8"/>
      <c r="D17" s="8"/>
      <c r="E17" s="8"/>
      <c r="F17" s="8"/>
      <c r="G17" s="8"/>
      <c r="H17" s="8"/>
      <c r="I17" s="8"/>
      <c r="J17" s="8"/>
      <c r="K17" s="13"/>
    </row>
    <row r="18" spans="1:11" ht="12.75" x14ac:dyDescent="0.2">
      <c r="A18" s="11" t="s">
        <v>65</v>
      </c>
      <c r="B18" s="8">
        <v>27668</v>
      </c>
      <c r="C18" s="9" t="s">
        <v>83</v>
      </c>
      <c r="D18" s="9" t="s">
        <v>83</v>
      </c>
      <c r="E18" s="12">
        <v>18049</v>
      </c>
      <c r="F18" s="9">
        <v>6035</v>
      </c>
      <c r="G18" s="9">
        <v>1075</v>
      </c>
      <c r="H18" s="9">
        <v>25</v>
      </c>
      <c r="I18" s="9">
        <v>1457</v>
      </c>
      <c r="J18" s="8">
        <f>SUM(E18:I18)</f>
        <v>26641</v>
      </c>
      <c r="K18" s="13">
        <v>109.9</v>
      </c>
    </row>
    <row r="19" spans="1:11" ht="12.75" x14ac:dyDescent="0.2">
      <c r="A19" s="11" t="s">
        <v>66</v>
      </c>
      <c r="B19" s="8">
        <v>23535</v>
      </c>
      <c r="C19" s="9" t="s">
        <v>83</v>
      </c>
      <c r="D19" s="9" t="s">
        <v>83</v>
      </c>
      <c r="E19" s="12">
        <v>18514</v>
      </c>
      <c r="F19" s="9">
        <v>4867</v>
      </c>
      <c r="G19" s="9">
        <v>0</v>
      </c>
      <c r="H19" s="9">
        <v>25</v>
      </c>
      <c r="I19" s="9">
        <v>1872</v>
      </c>
      <c r="J19" s="8">
        <f>SUM(E19:I19)</f>
        <v>25278</v>
      </c>
      <c r="K19" s="13">
        <v>100.6</v>
      </c>
    </row>
    <row r="20" spans="1:11" ht="12.75" x14ac:dyDescent="0.2">
      <c r="A20" s="11" t="s">
        <v>67</v>
      </c>
      <c r="B20" s="8">
        <v>25697</v>
      </c>
      <c r="C20" s="9" t="s">
        <v>83</v>
      </c>
      <c r="D20" s="9" t="s">
        <v>83</v>
      </c>
      <c r="E20" s="12">
        <v>19437</v>
      </c>
      <c r="F20" s="9">
        <v>7263</v>
      </c>
      <c r="G20" s="9">
        <v>0</v>
      </c>
      <c r="H20" s="9">
        <v>0</v>
      </c>
      <c r="I20" s="9">
        <v>1234</v>
      </c>
      <c r="J20" s="8">
        <f>SUM(E20:I20)</f>
        <v>27934</v>
      </c>
      <c r="K20" s="13">
        <v>99.9</v>
      </c>
    </row>
    <row r="21" spans="1:11" ht="12.75" x14ac:dyDescent="0.2">
      <c r="A21" s="11" t="s">
        <v>68</v>
      </c>
      <c r="B21" s="8">
        <v>20250</v>
      </c>
      <c r="C21" s="8">
        <v>16900</v>
      </c>
      <c r="D21" s="8">
        <v>3031</v>
      </c>
      <c r="E21" s="8">
        <v>19931</v>
      </c>
      <c r="F21" s="8">
        <v>2963</v>
      </c>
      <c r="G21" s="8">
        <v>0</v>
      </c>
      <c r="H21" s="8">
        <v>25</v>
      </c>
      <c r="I21" s="8">
        <v>906</v>
      </c>
      <c r="J21" s="8">
        <f>SUM(E21:I21)</f>
        <v>23825</v>
      </c>
      <c r="K21" s="13">
        <v>90.16</v>
      </c>
    </row>
    <row r="22" spans="1:11" ht="12.75" x14ac:dyDescent="0.2">
      <c r="A22" s="10" t="s">
        <v>20</v>
      </c>
      <c r="B22" s="8"/>
      <c r="C22" s="8"/>
      <c r="D22" s="8"/>
      <c r="E22" s="8"/>
      <c r="F22" s="8"/>
      <c r="G22" s="8"/>
      <c r="H22" s="8"/>
      <c r="I22" s="8"/>
      <c r="J22" s="8"/>
      <c r="K22" s="13"/>
    </row>
    <row r="23" spans="1:11" ht="12.75" x14ac:dyDescent="0.2">
      <c r="A23" s="11" t="s">
        <v>65</v>
      </c>
      <c r="B23" s="8">
        <v>20732</v>
      </c>
      <c r="C23" s="9" t="s">
        <v>83</v>
      </c>
      <c r="D23" s="9" t="s">
        <v>83</v>
      </c>
      <c r="E23" s="12">
        <v>19889</v>
      </c>
      <c r="F23" s="9">
        <v>4609</v>
      </c>
      <c r="G23" s="9">
        <v>0</v>
      </c>
      <c r="H23" s="9">
        <v>25</v>
      </c>
      <c r="I23" s="9">
        <v>1031</v>
      </c>
      <c r="J23" s="8">
        <f>SUM(E23:I23)</f>
        <v>25554</v>
      </c>
      <c r="K23" s="13">
        <v>84.6</v>
      </c>
    </row>
    <row r="24" spans="1:11" ht="12.75" x14ac:dyDescent="0.2">
      <c r="A24" s="11" t="s">
        <v>66</v>
      </c>
      <c r="B24" s="8">
        <v>19002</v>
      </c>
      <c r="C24" s="9" t="s">
        <v>83</v>
      </c>
      <c r="D24" s="9" t="s">
        <v>83</v>
      </c>
      <c r="E24" s="12">
        <v>20235</v>
      </c>
      <c r="F24" s="9">
        <v>3924</v>
      </c>
      <c r="G24" s="9">
        <v>0</v>
      </c>
      <c r="H24" s="9">
        <v>25</v>
      </c>
      <c r="I24" s="9">
        <v>940</v>
      </c>
      <c r="J24" s="8">
        <f>SUM(E24:I24)</f>
        <v>25124</v>
      </c>
      <c r="K24" s="13">
        <v>78.599999999999994</v>
      </c>
    </row>
    <row r="25" spans="1:11" ht="12.75" x14ac:dyDescent="0.2">
      <c r="A25" s="11" t="s">
        <v>67</v>
      </c>
      <c r="B25" s="8">
        <v>26397</v>
      </c>
      <c r="C25" s="9" t="s">
        <v>83</v>
      </c>
      <c r="D25" s="9" t="s">
        <v>83</v>
      </c>
      <c r="E25" s="12">
        <v>20873</v>
      </c>
      <c r="F25" s="9">
        <v>3739</v>
      </c>
      <c r="G25" s="9">
        <v>0</v>
      </c>
      <c r="H25" s="9">
        <v>25</v>
      </c>
      <c r="I25" s="9">
        <v>1810</v>
      </c>
      <c r="J25" s="8">
        <f>SUM(E25:I25)</f>
        <v>26447</v>
      </c>
      <c r="K25" s="13">
        <v>107.1</v>
      </c>
    </row>
    <row r="26" spans="1:11" ht="12.75" x14ac:dyDescent="0.2">
      <c r="A26" s="11" t="s">
        <v>68</v>
      </c>
      <c r="B26" s="8">
        <v>24771</v>
      </c>
      <c r="C26" s="8">
        <v>18070</v>
      </c>
      <c r="D26" s="8">
        <v>3172</v>
      </c>
      <c r="E26" s="8">
        <v>21242</v>
      </c>
      <c r="F26" s="8">
        <v>4756</v>
      </c>
      <c r="G26" s="8">
        <v>1634</v>
      </c>
      <c r="H26" s="8">
        <v>0</v>
      </c>
      <c r="I26" s="8">
        <v>900</v>
      </c>
      <c r="J26" s="8">
        <f>SUM(E26:I26)</f>
        <v>28532</v>
      </c>
      <c r="K26" s="13">
        <v>86.82</v>
      </c>
    </row>
    <row r="27" spans="1:11" ht="12.75" x14ac:dyDescent="0.2">
      <c r="A27" s="10" t="s">
        <v>21</v>
      </c>
      <c r="B27" s="8"/>
      <c r="C27" s="8"/>
      <c r="D27" s="8"/>
      <c r="E27" s="8"/>
      <c r="F27" s="8"/>
      <c r="G27" s="8"/>
      <c r="H27" s="8"/>
      <c r="I27" s="8"/>
      <c r="J27" s="8"/>
      <c r="K27" s="13"/>
    </row>
    <row r="28" spans="1:11" ht="12.75" x14ac:dyDescent="0.2">
      <c r="A28" s="11" t="s">
        <v>65</v>
      </c>
      <c r="B28" s="8">
        <v>29862</v>
      </c>
      <c r="C28" s="9" t="s">
        <v>83</v>
      </c>
      <c r="D28" s="9" t="s">
        <v>83</v>
      </c>
      <c r="E28" s="14">
        <v>21948</v>
      </c>
      <c r="F28" s="9">
        <v>7892</v>
      </c>
      <c r="G28" s="9">
        <v>0</v>
      </c>
      <c r="H28" s="9">
        <v>45</v>
      </c>
      <c r="I28" s="9">
        <v>1355</v>
      </c>
      <c r="J28" s="8">
        <f>SUM(E28:I28)</f>
        <v>31240</v>
      </c>
      <c r="K28" s="13">
        <v>99.9</v>
      </c>
    </row>
    <row r="29" spans="1:11" ht="12.75" x14ac:dyDescent="0.2">
      <c r="A29" s="11" t="s">
        <v>66</v>
      </c>
      <c r="B29" s="8">
        <v>24574</v>
      </c>
      <c r="C29" s="9" t="s">
        <v>83</v>
      </c>
      <c r="D29" s="9" t="s">
        <v>83</v>
      </c>
      <c r="E29" s="14">
        <v>22339</v>
      </c>
      <c r="F29" s="9">
        <v>6233</v>
      </c>
      <c r="G29" s="9">
        <v>0</v>
      </c>
      <c r="H29" s="9">
        <v>201</v>
      </c>
      <c r="I29" s="9">
        <v>401</v>
      </c>
      <c r="J29" s="8">
        <f>SUM(E29:I29)</f>
        <v>29174</v>
      </c>
      <c r="K29" s="13">
        <v>85.4</v>
      </c>
    </row>
    <row r="30" spans="1:11" ht="12.75" x14ac:dyDescent="0.2">
      <c r="A30" s="11" t="s">
        <v>67</v>
      </c>
      <c r="B30" s="8">
        <v>22194</v>
      </c>
      <c r="C30" s="9" t="s">
        <v>83</v>
      </c>
      <c r="D30" s="9" t="s">
        <v>83</v>
      </c>
      <c r="E30" s="14">
        <v>24530</v>
      </c>
      <c r="F30" s="9">
        <v>4828</v>
      </c>
      <c r="G30" s="9">
        <v>0</v>
      </c>
      <c r="H30" s="9">
        <v>95</v>
      </c>
      <c r="I30" s="9">
        <v>1211</v>
      </c>
      <c r="J30" s="8">
        <f>SUM(E30:I30)</f>
        <v>30664</v>
      </c>
      <c r="K30" s="13">
        <v>75.3</v>
      </c>
    </row>
    <row r="31" spans="1:11" ht="12.75" x14ac:dyDescent="0.2">
      <c r="A31" s="11" t="s">
        <v>68</v>
      </c>
      <c r="B31" s="8">
        <v>20654</v>
      </c>
      <c r="C31" s="8">
        <v>18984</v>
      </c>
      <c r="D31" s="8">
        <v>3296</v>
      </c>
      <c r="E31" s="8">
        <v>22280</v>
      </c>
      <c r="F31" s="8">
        <v>9264</v>
      </c>
      <c r="G31" s="8">
        <v>0</v>
      </c>
      <c r="H31" s="8">
        <v>5373</v>
      </c>
      <c r="I31" s="8">
        <v>387</v>
      </c>
      <c r="J31" s="8">
        <f>SUM(E31:I31)</f>
        <v>37304</v>
      </c>
      <c r="K31" s="13">
        <v>53.78</v>
      </c>
    </row>
    <row r="32" spans="1:11" ht="12.75" x14ac:dyDescent="0.2">
      <c r="A32" s="10" t="s">
        <v>22</v>
      </c>
      <c r="B32" s="8"/>
      <c r="C32" s="8"/>
      <c r="D32" s="8"/>
      <c r="E32" s="8"/>
      <c r="F32" s="8"/>
      <c r="G32" s="8"/>
      <c r="H32" s="8"/>
      <c r="I32" s="8"/>
      <c r="J32" s="8"/>
      <c r="K32" s="13"/>
    </row>
    <row r="33" spans="1:11" ht="12.75" x14ac:dyDescent="0.2">
      <c r="A33" s="11" t="s">
        <v>65</v>
      </c>
      <c r="B33" s="8">
        <v>14534</v>
      </c>
      <c r="C33" s="9" t="s">
        <v>83</v>
      </c>
      <c r="D33" s="9" t="s">
        <v>83</v>
      </c>
      <c r="E33" s="14">
        <v>21778</v>
      </c>
      <c r="F33" s="9">
        <v>5178</v>
      </c>
      <c r="G33" s="9">
        <v>0</v>
      </c>
      <c r="H33" s="9">
        <v>28</v>
      </c>
      <c r="I33" s="9">
        <v>380</v>
      </c>
      <c r="J33" s="8">
        <f>SUM(E33:I33)</f>
        <v>27364</v>
      </c>
      <c r="K33" s="13">
        <v>51.8</v>
      </c>
    </row>
    <row r="34" spans="1:11" ht="12.75" x14ac:dyDescent="0.2">
      <c r="A34" s="11" t="s">
        <v>66</v>
      </c>
      <c r="B34" s="8">
        <v>20160</v>
      </c>
      <c r="C34" s="9" t="s">
        <v>83</v>
      </c>
      <c r="D34" s="9" t="s">
        <v>83</v>
      </c>
      <c r="E34" s="14">
        <v>22502</v>
      </c>
      <c r="F34" s="9">
        <v>8275</v>
      </c>
      <c r="G34" s="9">
        <v>0</v>
      </c>
      <c r="H34" s="9">
        <v>27</v>
      </c>
      <c r="I34" s="9">
        <v>175</v>
      </c>
      <c r="J34" s="8">
        <f>SUM(E34:I34)</f>
        <v>30979</v>
      </c>
      <c r="K34" s="13">
        <v>63.3</v>
      </c>
    </row>
    <row r="35" spans="1:11" ht="12.75" x14ac:dyDescent="0.2">
      <c r="A35" s="11" t="s">
        <v>67</v>
      </c>
      <c r="B35" s="8">
        <v>13325</v>
      </c>
      <c r="C35" s="9" t="s">
        <v>83</v>
      </c>
      <c r="D35" s="9" t="s">
        <v>83</v>
      </c>
      <c r="E35" s="14">
        <v>20017</v>
      </c>
      <c r="F35" s="9">
        <v>6679</v>
      </c>
      <c r="G35" s="9">
        <v>0</v>
      </c>
      <c r="H35" s="9">
        <v>25</v>
      </c>
      <c r="I35" s="9">
        <v>769</v>
      </c>
      <c r="J35" s="8">
        <f>SUM(E35:I35)</f>
        <v>27490</v>
      </c>
      <c r="K35" s="13">
        <v>46.7</v>
      </c>
    </row>
    <row r="36" spans="1:11" ht="12.75" x14ac:dyDescent="0.2">
      <c r="A36" s="11" t="s">
        <v>68</v>
      </c>
      <c r="B36" s="8">
        <v>19710</v>
      </c>
      <c r="C36" s="8">
        <v>21176</v>
      </c>
      <c r="D36" s="8">
        <v>3276</v>
      </c>
      <c r="E36" s="8">
        <v>24452</v>
      </c>
      <c r="F36" s="8">
        <v>12673</v>
      </c>
      <c r="G36" s="8">
        <v>0</v>
      </c>
      <c r="H36" s="8">
        <v>25</v>
      </c>
      <c r="I36" s="8">
        <v>384</v>
      </c>
      <c r="J36" s="8">
        <f>SUM(E36:I36)</f>
        <v>37534</v>
      </c>
      <c r="K36" s="13">
        <v>49.15</v>
      </c>
    </row>
    <row r="37" spans="1:11" ht="14.25" customHeight="1" x14ac:dyDescent="0.2">
      <c r="A37" s="10" t="s">
        <v>23</v>
      </c>
      <c r="B37" s="8"/>
      <c r="C37" s="8"/>
      <c r="D37" s="8"/>
      <c r="E37" s="8"/>
      <c r="F37" s="8"/>
      <c r="G37" s="8"/>
      <c r="H37" s="8"/>
      <c r="I37" s="8"/>
      <c r="J37" s="8"/>
      <c r="K37" s="13"/>
    </row>
    <row r="38" spans="1:11" ht="12.75" x14ac:dyDescent="0.2">
      <c r="A38" s="11" t="s">
        <v>65</v>
      </c>
      <c r="B38" s="9">
        <v>24537</v>
      </c>
      <c r="C38" s="9">
        <v>22803</v>
      </c>
      <c r="D38" s="9">
        <v>3275</v>
      </c>
      <c r="E38" s="15">
        <v>26078</v>
      </c>
      <c r="F38" s="9">
        <v>10686</v>
      </c>
      <c r="G38" s="9">
        <v>0</v>
      </c>
      <c r="H38" s="9">
        <v>25</v>
      </c>
      <c r="I38" s="9">
        <v>232</v>
      </c>
      <c r="J38" s="8">
        <f t="shared" ref="J38:J41" si="0">SUM(E38:I38)</f>
        <v>37021</v>
      </c>
      <c r="K38" s="16">
        <v>60.8</v>
      </c>
    </row>
    <row r="39" spans="1:11" ht="12.75" x14ac:dyDescent="0.2">
      <c r="A39" s="11" t="s">
        <v>66</v>
      </c>
      <c r="B39" s="9">
        <v>36101</v>
      </c>
      <c r="C39" s="9">
        <v>23441</v>
      </c>
      <c r="D39" s="9">
        <v>3330</v>
      </c>
      <c r="E39" s="15">
        <v>26771</v>
      </c>
      <c r="F39" s="9">
        <v>12307</v>
      </c>
      <c r="G39" s="9">
        <v>0</v>
      </c>
      <c r="H39" s="9">
        <v>25</v>
      </c>
      <c r="I39" s="9">
        <v>10599</v>
      </c>
      <c r="J39" s="8">
        <f t="shared" si="0"/>
        <v>49702</v>
      </c>
      <c r="K39" s="16">
        <v>80</v>
      </c>
    </row>
    <row r="40" spans="1:11" ht="12.75" x14ac:dyDescent="0.2">
      <c r="A40" s="11" t="s">
        <v>67</v>
      </c>
      <c r="B40" s="9">
        <v>25986</v>
      </c>
      <c r="C40" s="9">
        <v>21570</v>
      </c>
      <c r="D40" s="9">
        <v>3383</v>
      </c>
      <c r="E40" s="15">
        <v>24953</v>
      </c>
      <c r="F40" s="9">
        <v>10641</v>
      </c>
      <c r="G40" s="9">
        <v>0</v>
      </c>
      <c r="H40" s="9">
        <v>25</v>
      </c>
      <c r="I40" s="9">
        <v>8105</v>
      </c>
      <c r="J40" s="8">
        <f t="shared" si="0"/>
        <v>43724</v>
      </c>
      <c r="K40" s="16">
        <v>66</v>
      </c>
    </row>
    <row r="41" spans="1:11" ht="12.75" x14ac:dyDescent="0.2">
      <c r="A41" s="11" t="s">
        <v>68</v>
      </c>
      <c r="B41" s="8">
        <v>18557</v>
      </c>
      <c r="C41" s="8">
        <v>21937</v>
      </c>
      <c r="D41" s="8">
        <v>3415</v>
      </c>
      <c r="E41" s="8">
        <v>25352</v>
      </c>
      <c r="F41" s="8">
        <v>9597</v>
      </c>
      <c r="G41" s="8">
        <v>0</v>
      </c>
      <c r="H41" s="8">
        <v>39</v>
      </c>
      <c r="I41" s="8">
        <v>8497</v>
      </c>
      <c r="J41" s="8">
        <f t="shared" si="0"/>
        <v>43485</v>
      </c>
      <c r="K41" s="13">
        <v>47.35</v>
      </c>
    </row>
    <row r="42" spans="1:11" ht="12.75" x14ac:dyDescent="0.2">
      <c r="A42" s="17" t="s">
        <v>24</v>
      </c>
      <c r="B42" s="8"/>
      <c r="C42" s="8"/>
      <c r="D42" s="8"/>
      <c r="E42" s="8"/>
      <c r="F42" s="8"/>
      <c r="G42" s="8"/>
      <c r="H42" s="8"/>
      <c r="I42" s="8"/>
      <c r="J42" s="8"/>
      <c r="K42" s="13"/>
    </row>
    <row r="43" spans="1:11" ht="12.75" x14ac:dyDescent="0.2">
      <c r="A43" s="11" t="s">
        <v>62</v>
      </c>
      <c r="B43" s="8">
        <v>17710</v>
      </c>
      <c r="C43" s="8">
        <v>22189</v>
      </c>
      <c r="D43" s="8">
        <v>3409</v>
      </c>
      <c r="E43" s="8">
        <v>25598</v>
      </c>
      <c r="F43" s="8">
        <v>9741</v>
      </c>
      <c r="G43" s="8">
        <v>0</v>
      </c>
      <c r="H43" s="8">
        <v>39</v>
      </c>
      <c r="I43" s="8">
        <v>8810</v>
      </c>
      <c r="J43" s="8">
        <v>44188</v>
      </c>
      <c r="K43" s="13">
        <v>44.3</v>
      </c>
    </row>
    <row r="44" spans="1:11" ht="12.75" x14ac:dyDescent="0.2">
      <c r="A44" s="11" t="s">
        <v>60</v>
      </c>
      <c r="B44" s="8">
        <v>9708</v>
      </c>
      <c r="C44" s="8">
        <v>23109</v>
      </c>
      <c r="D44" s="8">
        <v>3464</v>
      </c>
      <c r="E44" s="8">
        <v>26573</v>
      </c>
      <c r="F44" s="8">
        <v>8319</v>
      </c>
      <c r="G44" s="8">
        <v>0</v>
      </c>
      <c r="H44" s="8">
        <v>519</v>
      </c>
      <c r="I44" s="8">
        <v>8359</v>
      </c>
      <c r="J44" s="8">
        <v>43770</v>
      </c>
      <c r="K44" s="13">
        <v>23.3</v>
      </c>
    </row>
    <row r="45" spans="1:11" ht="12.75" x14ac:dyDescent="0.2">
      <c r="A45" s="11" t="s">
        <v>79</v>
      </c>
      <c r="B45" s="8">
        <v>17522</v>
      </c>
      <c r="C45" s="8">
        <v>22962</v>
      </c>
      <c r="D45" s="8">
        <v>3525</v>
      </c>
      <c r="E45" s="8">
        <v>26487</v>
      </c>
      <c r="F45" s="8">
        <v>8156</v>
      </c>
      <c r="G45" s="8">
        <v>0</v>
      </c>
      <c r="H45" s="8">
        <v>1269</v>
      </c>
      <c r="I45" s="8">
        <v>14405</v>
      </c>
      <c r="J45" s="8">
        <v>50317</v>
      </c>
      <c r="K45" s="13">
        <v>43.7</v>
      </c>
    </row>
    <row r="46" spans="1:11" ht="12.75" x14ac:dyDescent="0.2">
      <c r="A46" s="11" t="s">
        <v>63</v>
      </c>
      <c r="B46" s="8">
        <v>12127</v>
      </c>
      <c r="C46" s="8">
        <v>23545</v>
      </c>
      <c r="D46" s="8">
        <v>3547</v>
      </c>
      <c r="E46" s="8">
        <v>27092</v>
      </c>
      <c r="F46" s="8">
        <v>15480</v>
      </c>
      <c r="G46" s="8">
        <v>0</v>
      </c>
      <c r="H46" s="8">
        <v>4565</v>
      </c>
      <c r="I46" s="8">
        <v>17135</v>
      </c>
      <c r="J46" s="8">
        <f>SUM(E46:I46)</f>
        <v>64272</v>
      </c>
      <c r="K46" s="13">
        <v>21.5</v>
      </c>
    </row>
    <row r="47" spans="1:11" ht="15" customHeight="1" x14ac:dyDescent="0.2">
      <c r="A47" s="18" t="s">
        <v>25</v>
      </c>
      <c r="B47" s="8"/>
      <c r="C47" s="8"/>
      <c r="D47" s="8"/>
      <c r="E47" s="8"/>
      <c r="F47" s="8"/>
      <c r="G47" s="8"/>
      <c r="H47" s="8"/>
      <c r="I47" s="8" t="s">
        <v>17</v>
      </c>
      <c r="J47" s="8"/>
      <c r="K47" s="13"/>
    </row>
    <row r="48" spans="1:11" ht="12.75" x14ac:dyDescent="0.2">
      <c r="A48" s="26" t="s">
        <v>69</v>
      </c>
      <c r="B48" s="8">
        <v>9561</v>
      </c>
      <c r="C48" s="8">
        <v>22308</v>
      </c>
      <c r="D48" s="8">
        <v>3544</v>
      </c>
      <c r="E48" s="8">
        <v>25852</v>
      </c>
      <c r="F48" s="8">
        <v>11328</v>
      </c>
      <c r="G48" s="8">
        <v>0</v>
      </c>
      <c r="H48" s="8">
        <v>5187</v>
      </c>
      <c r="I48" s="8">
        <v>16122</v>
      </c>
      <c r="J48" s="8">
        <v>58489</v>
      </c>
      <c r="K48" s="13">
        <v>19.2</v>
      </c>
    </row>
    <row r="49" spans="1:11" ht="12.75" x14ac:dyDescent="0.2">
      <c r="A49" s="26" t="s">
        <v>70</v>
      </c>
      <c r="B49" s="8">
        <v>16337</v>
      </c>
      <c r="C49" s="8">
        <v>23860</v>
      </c>
      <c r="D49" s="8">
        <v>3549</v>
      </c>
      <c r="E49" s="8">
        <v>26409</v>
      </c>
      <c r="F49" s="8">
        <v>17266</v>
      </c>
      <c r="G49" s="8">
        <v>0</v>
      </c>
      <c r="H49" s="8">
        <v>5748</v>
      </c>
      <c r="I49" s="8">
        <v>18120</v>
      </c>
      <c r="J49" s="8">
        <v>67543</v>
      </c>
      <c r="K49" s="13">
        <v>28.9</v>
      </c>
    </row>
    <row r="50" spans="1:11" ht="12.75" x14ac:dyDescent="0.2">
      <c r="A50" s="26" t="s">
        <v>65</v>
      </c>
      <c r="B50" s="8">
        <v>15003</v>
      </c>
      <c r="C50" s="8">
        <v>23223</v>
      </c>
      <c r="D50" s="8">
        <v>3567</v>
      </c>
      <c r="E50" s="8">
        <v>26790</v>
      </c>
      <c r="F50" s="8">
        <v>16229</v>
      </c>
      <c r="G50" s="8">
        <v>0</v>
      </c>
      <c r="H50" s="8">
        <v>6157</v>
      </c>
      <c r="I50" s="8">
        <v>12404</v>
      </c>
      <c r="J50" s="8">
        <v>61580</v>
      </c>
      <c r="K50" s="13">
        <v>26.1</v>
      </c>
    </row>
    <row r="51" spans="1:11" ht="12.75" x14ac:dyDescent="0.2">
      <c r="A51" s="26" t="s">
        <v>71</v>
      </c>
      <c r="B51" s="8">
        <v>17553</v>
      </c>
      <c r="C51" s="8">
        <v>22728</v>
      </c>
      <c r="D51" s="8">
        <v>3570</v>
      </c>
      <c r="E51" s="8">
        <v>26298</v>
      </c>
      <c r="F51" s="8">
        <v>15621</v>
      </c>
      <c r="G51" s="8">
        <v>0</v>
      </c>
      <c r="H51" s="8">
        <v>6915</v>
      </c>
      <c r="I51" s="8">
        <v>12263</v>
      </c>
      <c r="J51" s="8">
        <v>61097</v>
      </c>
      <c r="K51" s="13">
        <v>31.8</v>
      </c>
    </row>
    <row r="52" spans="1:11" ht="12.75" x14ac:dyDescent="0.2">
      <c r="A52" s="26" t="s">
        <v>72</v>
      </c>
      <c r="B52" s="8">
        <v>20108</v>
      </c>
      <c r="C52" s="8">
        <v>23346</v>
      </c>
      <c r="D52" s="8">
        <v>3579</v>
      </c>
      <c r="E52" s="8">
        <v>26925</v>
      </c>
      <c r="F52" s="8">
        <v>14120</v>
      </c>
      <c r="G52" s="8">
        <v>0</v>
      </c>
      <c r="H52" s="8">
        <v>7388</v>
      </c>
      <c r="I52" s="8">
        <v>13110</v>
      </c>
      <c r="J52" s="8">
        <v>61543</v>
      </c>
      <c r="K52" s="13">
        <v>33.299999999999997</v>
      </c>
    </row>
    <row r="53" spans="1:11" ht="12.75" x14ac:dyDescent="0.2">
      <c r="A53" s="26" t="s">
        <v>66</v>
      </c>
      <c r="B53" s="8">
        <v>20128</v>
      </c>
      <c r="C53" s="8">
        <v>22952</v>
      </c>
      <c r="D53" s="8">
        <v>3597</v>
      </c>
      <c r="E53" s="8">
        <v>26549</v>
      </c>
      <c r="F53" s="8">
        <v>13455</v>
      </c>
      <c r="G53" s="8">
        <v>0</v>
      </c>
      <c r="H53" s="8">
        <v>8018</v>
      </c>
      <c r="I53" s="8">
        <v>13408</v>
      </c>
      <c r="J53" s="8">
        <v>61430</v>
      </c>
      <c r="K53" s="13">
        <v>36.1</v>
      </c>
    </row>
    <row r="54" spans="1:11" ht="12.75" x14ac:dyDescent="0.2">
      <c r="A54" s="26" t="s">
        <v>73</v>
      </c>
      <c r="B54" s="8">
        <v>28279</v>
      </c>
      <c r="C54" s="8">
        <v>21030</v>
      </c>
      <c r="D54" s="8">
        <v>3596</v>
      </c>
      <c r="E54" s="8">
        <v>23626</v>
      </c>
      <c r="F54" s="8">
        <v>17001</v>
      </c>
      <c r="G54" s="8">
        <v>4670</v>
      </c>
      <c r="H54" s="8">
        <v>8645</v>
      </c>
      <c r="I54" s="8">
        <v>15582</v>
      </c>
      <c r="J54" s="8">
        <v>69524</v>
      </c>
      <c r="K54" s="13">
        <v>44.2</v>
      </c>
    </row>
    <row r="55" spans="1:11" ht="12.75" x14ac:dyDescent="0.2">
      <c r="A55" s="26" t="s">
        <v>74</v>
      </c>
      <c r="B55" s="8">
        <v>27460</v>
      </c>
      <c r="C55" s="8">
        <v>20691</v>
      </c>
      <c r="D55" s="8">
        <v>3580</v>
      </c>
      <c r="E55" s="8">
        <v>24271</v>
      </c>
      <c r="F55" s="8">
        <v>14577</v>
      </c>
      <c r="G55" s="8">
        <v>2102</v>
      </c>
      <c r="H55" s="8">
        <v>9311</v>
      </c>
      <c r="I55" s="8">
        <v>18458</v>
      </c>
      <c r="J55" s="8">
        <v>68719</v>
      </c>
      <c r="K55" s="13">
        <v>44.7</v>
      </c>
    </row>
    <row r="56" spans="1:11" ht="12.75" x14ac:dyDescent="0.2">
      <c r="A56" s="26" t="s">
        <v>67</v>
      </c>
      <c r="B56" s="8">
        <v>26128</v>
      </c>
      <c r="C56" s="8">
        <v>20321</v>
      </c>
      <c r="D56" s="8">
        <v>3579</v>
      </c>
      <c r="E56" s="8">
        <v>23900</v>
      </c>
      <c r="F56" s="8">
        <v>15558</v>
      </c>
      <c r="G56" s="8">
        <v>2602</v>
      </c>
      <c r="H56" s="8">
        <v>9855</v>
      </c>
      <c r="I56" s="8">
        <v>18559</v>
      </c>
      <c r="J56" s="8">
        <v>70474</v>
      </c>
      <c r="K56" s="13">
        <v>43.2</v>
      </c>
    </row>
    <row r="57" spans="1:11" ht="12.75" x14ac:dyDescent="0.2">
      <c r="A57" s="26" t="s">
        <v>75</v>
      </c>
      <c r="B57" s="8">
        <v>30272</v>
      </c>
      <c r="C57" s="8">
        <v>20611</v>
      </c>
      <c r="D57" s="8">
        <v>3590</v>
      </c>
      <c r="E57" s="8">
        <v>24201</v>
      </c>
      <c r="F57" s="8">
        <v>14521</v>
      </c>
      <c r="G57" s="8">
        <v>7558</v>
      </c>
      <c r="H57" s="8">
        <v>10201</v>
      </c>
      <c r="I57" s="8">
        <v>18949</v>
      </c>
      <c r="J57" s="8">
        <v>75430</v>
      </c>
      <c r="K57" s="13">
        <v>47.5</v>
      </c>
    </row>
    <row r="58" spans="1:11" ht="12.75" x14ac:dyDescent="0.2">
      <c r="A58" s="26" t="s">
        <v>76</v>
      </c>
      <c r="B58" s="8">
        <v>26746</v>
      </c>
      <c r="C58" s="8">
        <v>21225</v>
      </c>
      <c r="D58" s="8">
        <v>3597</v>
      </c>
      <c r="E58" s="8">
        <v>24822</v>
      </c>
      <c r="F58" s="8">
        <v>16519</v>
      </c>
      <c r="G58" s="8">
        <v>6772</v>
      </c>
      <c r="H58" s="8">
        <v>10809</v>
      </c>
      <c r="I58" s="8">
        <v>19290</v>
      </c>
      <c r="J58" s="8">
        <v>78212</v>
      </c>
      <c r="K58" s="13">
        <v>42.2</v>
      </c>
    </row>
    <row r="59" spans="1:11" ht="12.75" x14ac:dyDescent="0.2">
      <c r="A59" s="26" t="s">
        <v>68</v>
      </c>
      <c r="B59" s="8">
        <v>29625</v>
      </c>
      <c r="C59" s="8">
        <v>23386</v>
      </c>
      <c r="D59" s="8">
        <v>3621</v>
      </c>
      <c r="E59" s="8">
        <v>27007</v>
      </c>
      <c r="F59" s="8">
        <v>15555</v>
      </c>
      <c r="G59" s="8">
        <v>3772</v>
      </c>
      <c r="H59" s="8">
        <v>11531</v>
      </c>
      <c r="I59" s="8">
        <v>22064</v>
      </c>
      <c r="J59" s="8">
        <f>SUM(E59:I59)</f>
        <v>79929</v>
      </c>
      <c r="K59" s="13">
        <v>47.51</v>
      </c>
    </row>
    <row r="60" spans="1:11" ht="12.75" x14ac:dyDescent="0.2">
      <c r="A60" s="18" t="s">
        <v>26</v>
      </c>
      <c r="B60" s="8"/>
      <c r="C60" s="8"/>
      <c r="D60" s="8"/>
      <c r="E60" s="8"/>
      <c r="F60" s="8"/>
      <c r="G60" s="8"/>
      <c r="H60" s="8"/>
      <c r="I60" s="8" t="s">
        <v>17</v>
      </c>
      <c r="J60" s="8"/>
      <c r="K60" s="13"/>
    </row>
    <row r="61" spans="1:11" ht="12.75" x14ac:dyDescent="0.2">
      <c r="A61" s="26" t="s">
        <v>69</v>
      </c>
      <c r="B61" s="8">
        <v>35013</v>
      </c>
      <c r="C61" s="8">
        <v>22843</v>
      </c>
      <c r="D61" s="8">
        <v>3613</v>
      </c>
      <c r="E61" s="8">
        <v>26456</v>
      </c>
      <c r="F61" s="8">
        <v>15059</v>
      </c>
      <c r="G61" s="8">
        <v>3772</v>
      </c>
      <c r="H61" s="8">
        <v>12274</v>
      </c>
      <c r="I61" s="8">
        <v>22405</v>
      </c>
      <c r="J61" s="8">
        <f t="shared" ref="J61:J72" si="1">SUM(E61:I61)</f>
        <v>79966</v>
      </c>
      <c r="K61" s="13">
        <v>56.6</v>
      </c>
    </row>
    <row r="62" spans="1:11" ht="12.75" x14ac:dyDescent="0.2">
      <c r="A62" s="26" t="s">
        <v>70</v>
      </c>
      <c r="B62" s="8">
        <v>39178</v>
      </c>
      <c r="C62" s="8">
        <v>24580</v>
      </c>
      <c r="D62" s="8">
        <v>3613</v>
      </c>
      <c r="E62" s="8">
        <v>28193</v>
      </c>
      <c r="F62" s="8">
        <v>18176</v>
      </c>
      <c r="G62" s="8">
        <v>3772</v>
      </c>
      <c r="H62" s="8">
        <v>12853</v>
      </c>
      <c r="I62" s="8">
        <v>22898</v>
      </c>
      <c r="J62" s="8">
        <f t="shared" si="1"/>
        <v>85892</v>
      </c>
      <c r="K62" s="13">
        <v>58.3</v>
      </c>
    </row>
    <row r="63" spans="1:11" ht="12.75" x14ac:dyDescent="0.2">
      <c r="A63" s="26" t="s">
        <v>65</v>
      </c>
      <c r="B63" s="8">
        <v>44287</v>
      </c>
      <c r="C63" s="8">
        <v>26095</v>
      </c>
      <c r="D63" s="8">
        <v>3631</v>
      </c>
      <c r="E63" s="8">
        <v>29726</v>
      </c>
      <c r="F63" s="8">
        <v>12740</v>
      </c>
      <c r="G63" s="8">
        <v>3772</v>
      </c>
      <c r="H63" s="8">
        <v>13304</v>
      </c>
      <c r="I63" s="8">
        <v>22659</v>
      </c>
      <c r="J63" s="8">
        <f t="shared" si="1"/>
        <v>82201</v>
      </c>
      <c r="K63" s="13">
        <v>70.099999999999994</v>
      </c>
    </row>
    <row r="64" spans="1:11" ht="12.75" x14ac:dyDescent="0.2">
      <c r="A64" s="26" t="s">
        <v>71</v>
      </c>
      <c r="B64" s="8">
        <v>54218</v>
      </c>
      <c r="C64" s="8">
        <v>25596</v>
      </c>
      <c r="D64" s="8">
        <v>3651</v>
      </c>
      <c r="E64" s="8">
        <v>29247</v>
      </c>
      <c r="F64" s="8">
        <v>16704</v>
      </c>
      <c r="G64" s="8">
        <v>8442</v>
      </c>
      <c r="H64" s="8">
        <v>14025</v>
      </c>
      <c r="I64" s="8">
        <v>22986</v>
      </c>
      <c r="J64" s="8">
        <f t="shared" si="1"/>
        <v>91404</v>
      </c>
      <c r="K64" s="13">
        <v>75.400000000000006</v>
      </c>
    </row>
    <row r="65" spans="1:11" ht="12.75" x14ac:dyDescent="0.2">
      <c r="A65" s="26" t="s">
        <v>72</v>
      </c>
      <c r="B65" s="8">
        <v>57120</v>
      </c>
      <c r="C65" s="8">
        <v>27178</v>
      </c>
      <c r="D65" s="8">
        <v>3678</v>
      </c>
      <c r="E65" s="8">
        <v>30856</v>
      </c>
      <c r="F65" s="8">
        <v>15264</v>
      </c>
      <c r="G65" s="8">
        <v>5442</v>
      </c>
      <c r="H65" s="8">
        <v>14768</v>
      </c>
      <c r="I65" s="8">
        <v>22937</v>
      </c>
      <c r="J65" s="8">
        <f t="shared" si="1"/>
        <v>89267</v>
      </c>
      <c r="K65" s="13">
        <v>81.599999999999994</v>
      </c>
    </row>
    <row r="66" spans="1:11" ht="12.75" x14ac:dyDescent="0.2">
      <c r="A66" s="26" t="s">
        <v>66</v>
      </c>
      <c r="B66" s="8">
        <v>57488</v>
      </c>
      <c r="C66" s="8">
        <v>27333</v>
      </c>
      <c r="D66" s="8">
        <v>3700</v>
      </c>
      <c r="E66" s="8">
        <v>31033</v>
      </c>
      <c r="F66" s="8">
        <v>15823</v>
      </c>
      <c r="G66" s="8">
        <v>5442</v>
      </c>
      <c r="H66" s="8">
        <v>15026</v>
      </c>
      <c r="I66" s="8">
        <v>23080</v>
      </c>
      <c r="J66" s="8">
        <f t="shared" si="1"/>
        <v>90404</v>
      </c>
      <c r="K66" s="13">
        <v>81.400000000000006</v>
      </c>
    </row>
    <row r="67" spans="1:11" ht="12.75" x14ac:dyDescent="0.2">
      <c r="A67" s="26" t="s">
        <v>73</v>
      </c>
      <c r="B67" s="8">
        <v>62748</v>
      </c>
      <c r="C67" s="8">
        <v>26792</v>
      </c>
      <c r="D67" s="8">
        <v>3709</v>
      </c>
      <c r="E67" s="8">
        <v>30501</v>
      </c>
      <c r="F67" s="8">
        <v>17732</v>
      </c>
      <c r="G67" s="8">
        <v>8244</v>
      </c>
      <c r="H67" s="8">
        <v>15663</v>
      </c>
      <c r="I67" s="8">
        <v>23761</v>
      </c>
      <c r="J67" s="8">
        <f t="shared" si="1"/>
        <v>95901</v>
      </c>
      <c r="K67" s="13">
        <v>82.9</v>
      </c>
    </row>
    <row r="68" spans="1:11" ht="12.75" x14ac:dyDescent="0.2">
      <c r="A68" s="26" t="s">
        <v>74</v>
      </c>
      <c r="B68" s="8">
        <v>58005</v>
      </c>
      <c r="C68" s="8">
        <v>24772</v>
      </c>
      <c r="D68" s="8">
        <v>3716</v>
      </c>
      <c r="E68" s="8">
        <v>28488</v>
      </c>
      <c r="F68" s="8">
        <v>15317</v>
      </c>
      <c r="G68" s="8">
        <v>8325</v>
      </c>
      <c r="H68" s="8">
        <v>15878</v>
      </c>
      <c r="I68" s="8">
        <v>23607</v>
      </c>
      <c r="J68" s="8">
        <f t="shared" si="1"/>
        <v>91615</v>
      </c>
      <c r="K68" s="13">
        <v>81.7</v>
      </c>
    </row>
    <row r="69" spans="1:11" ht="12.75" x14ac:dyDescent="0.2">
      <c r="A69" s="26" t="s">
        <v>67</v>
      </c>
      <c r="B69" s="8">
        <v>54496</v>
      </c>
      <c r="C69" s="8">
        <v>23692</v>
      </c>
      <c r="D69" s="8">
        <v>3749</v>
      </c>
      <c r="E69" s="8">
        <v>27441</v>
      </c>
      <c r="F69" s="8">
        <v>18790</v>
      </c>
      <c r="G69" s="8">
        <v>8375</v>
      </c>
      <c r="H69" s="8">
        <v>16392</v>
      </c>
      <c r="I69" s="8">
        <v>23712</v>
      </c>
      <c r="J69" s="8">
        <f t="shared" si="1"/>
        <v>94710</v>
      </c>
      <c r="K69" s="13">
        <v>73.400000000000006</v>
      </c>
    </row>
    <row r="70" spans="1:11" ht="12.75" x14ac:dyDescent="0.2">
      <c r="A70" s="26" t="s">
        <v>75</v>
      </c>
      <c r="B70" s="8">
        <v>48984</v>
      </c>
      <c r="C70" s="8">
        <v>23425</v>
      </c>
      <c r="D70" s="8">
        <v>3756</v>
      </c>
      <c r="E70" s="8">
        <v>27181</v>
      </c>
      <c r="F70" s="8">
        <v>15191</v>
      </c>
      <c r="G70" s="8">
        <v>8436</v>
      </c>
      <c r="H70" s="8">
        <v>15227</v>
      </c>
      <c r="I70" s="8">
        <v>23124</v>
      </c>
      <c r="J70" s="8">
        <f t="shared" si="1"/>
        <v>89159</v>
      </c>
      <c r="K70" s="13">
        <v>69.599999999999994</v>
      </c>
    </row>
    <row r="71" spans="1:11" ht="12.75" x14ac:dyDescent="0.2">
      <c r="A71" s="26" t="s">
        <v>76</v>
      </c>
      <c r="B71" s="8">
        <v>45994</v>
      </c>
      <c r="C71" s="8">
        <v>24238</v>
      </c>
      <c r="D71" s="8">
        <v>3727</v>
      </c>
      <c r="E71" s="8">
        <v>27965</v>
      </c>
      <c r="F71" s="8">
        <v>19355</v>
      </c>
      <c r="G71" s="8">
        <v>8507</v>
      </c>
      <c r="H71" s="8">
        <v>15200</v>
      </c>
      <c r="I71" s="8">
        <v>23659</v>
      </c>
      <c r="J71" s="8">
        <f t="shared" si="1"/>
        <v>94686</v>
      </c>
      <c r="K71" s="13">
        <v>61.5</v>
      </c>
    </row>
    <row r="72" spans="1:11" ht="12.75" x14ac:dyDescent="0.2">
      <c r="A72" s="26" t="s">
        <v>68</v>
      </c>
      <c r="B72" s="8">
        <v>53193</v>
      </c>
      <c r="C72" s="8">
        <v>27260</v>
      </c>
      <c r="D72" s="8">
        <v>3755</v>
      </c>
      <c r="E72" s="8">
        <v>31015</v>
      </c>
      <c r="F72" s="8">
        <v>17395</v>
      </c>
      <c r="G72" s="8">
        <v>6411</v>
      </c>
      <c r="H72" s="8">
        <v>15587</v>
      </c>
      <c r="I72" s="8">
        <v>24144</v>
      </c>
      <c r="J72" s="8">
        <f t="shared" si="1"/>
        <v>94552</v>
      </c>
      <c r="K72" s="13">
        <v>72</v>
      </c>
    </row>
    <row r="73" spans="1:11" ht="15.75" customHeight="1" x14ac:dyDescent="0.2">
      <c r="A73" s="17" t="s">
        <v>27</v>
      </c>
      <c r="B73" s="8"/>
      <c r="C73" s="8"/>
      <c r="D73" s="8"/>
      <c r="E73" s="8"/>
      <c r="F73" s="8"/>
      <c r="G73" s="8"/>
      <c r="H73" s="8"/>
      <c r="I73" s="8"/>
      <c r="J73" s="8"/>
      <c r="K73" s="13"/>
    </row>
    <row r="74" spans="1:11" ht="12.75" x14ac:dyDescent="0.2">
      <c r="A74" s="26" t="s">
        <v>69</v>
      </c>
      <c r="B74" s="8">
        <v>61396</v>
      </c>
      <c r="C74" s="8">
        <v>26055</v>
      </c>
      <c r="D74" s="8">
        <v>3738</v>
      </c>
      <c r="E74" s="8">
        <v>29793</v>
      </c>
      <c r="F74" s="8">
        <v>17604</v>
      </c>
      <c r="G74" s="8">
        <v>6564</v>
      </c>
      <c r="H74" s="8">
        <v>16190</v>
      </c>
      <c r="I74" s="8">
        <v>25134</v>
      </c>
      <c r="J74" s="8">
        <f t="shared" ref="J74:J85" si="2">SUM(E74:I74)</f>
        <v>95285</v>
      </c>
      <c r="K74" s="13">
        <v>83.33</v>
      </c>
    </row>
    <row r="75" spans="1:11" ht="12.75" x14ac:dyDescent="0.2">
      <c r="A75" s="26" t="s">
        <v>70</v>
      </c>
      <c r="B75" s="8">
        <v>62966</v>
      </c>
      <c r="C75" s="8">
        <v>26589</v>
      </c>
      <c r="D75" s="8">
        <v>3747</v>
      </c>
      <c r="E75" s="8">
        <v>30336</v>
      </c>
      <c r="F75" s="8">
        <v>17468</v>
      </c>
      <c r="G75" s="8">
        <v>7169</v>
      </c>
      <c r="H75" s="8">
        <v>15652</v>
      </c>
      <c r="I75" s="8">
        <v>24463</v>
      </c>
      <c r="J75" s="8">
        <f t="shared" si="2"/>
        <v>95088</v>
      </c>
      <c r="K75" s="13">
        <v>85.36</v>
      </c>
    </row>
    <row r="76" spans="1:11" ht="12.75" x14ac:dyDescent="0.2">
      <c r="A76" s="26" t="s">
        <v>65</v>
      </c>
      <c r="B76" s="8">
        <v>68801</v>
      </c>
      <c r="C76" s="8">
        <v>27120</v>
      </c>
      <c r="D76" s="8">
        <v>3776</v>
      </c>
      <c r="E76" s="8">
        <v>30896</v>
      </c>
      <c r="F76" s="8">
        <v>15327</v>
      </c>
      <c r="G76" s="8">
        <v>7435</v>
      </c>
      <c r="H76" s="8">
        <v>15867</v>
      </c>
      <c r="I76" s="8">
        <v>24442</v>
      </c>
      <c r="J76" s="8">
        <f t="shared" si="2"/>
        <v>93967</v>
      </c>
      <c r="K76" s="13">
        <v>94.74</v>
      </c>
    </row>
    <row r="77" spans="1:11" ht="12.75" x14ac:dyDescent="0.2">
      <c r="A77" s="26" t="s">
        <v>71</v>
      </c>
      <c r="B77" s="8">
        <v>79730</v>
      </c>
      <c r="C77" s="8">
        <v>29895</v>
      </c>
      <c r="D77" s="8">
        <v>3801</v>
      </c>
      <c r="E77" s="8">
        <v>33696</v>
      </c>
      <c r="F77" s="8">
        <v>17112</v>
      </c>
      <c r="G77" s="8">
        <v>10684</v>
      </c>
      <c r="H77" s="8">
        <v>16455</v>
      </c>
      <c r="I77" s="8">
        <v>24923</v>
      </c>
      <c r="J77" s="8">
        <f t="shared" si="2"/>
        <v>102870</v>
      </c>
      <c r="K77" s="13">
        <v>98.6</v>
      </c>
    </row>
    <row r="78" spans="1:11" ht="12.75" x14ac:dyDescent="0.2">
      <c r="A78" s="26" t="s">
        <v>72</v>
      </c>
      <c r="B78" s="8">
        <v>81748</v>
      </c>
      <c r="C78" s="8">
        <v>28959</v>
      </c>
      <c r="D78" s="8">
        <v>3825</v>
      </c>
      <c r="E78" s="8">
        <v>32784</v>
      </c>
      <c r="F78" s="8">
        <v>20889</v>
      </c>
      <c r="G78" s="8">
        <v>10054</v>
      </c>
      <c r="H78" s="8">
        <v>16525</v>
      </c>
      <c r="I78" s="8">
        <v>24704</v>
      </c>
      <c r="J78" s="8">
        <f t="shared" si="2"/>
        <v>104956</v>
      </c>
      <c r="K78" s="13">
        <v>98.25</v>
      </c>
    </row>
    <row r="79" spans="1:11" ht="12.75" x14ac:dyDescent="0.2">
      <c r="A79" s="26" t="s">
        <v>66</v>
      </c>
      <c r="B79" s="8">
        <v>80329</v>
      </c>
      <c r="C79" s="8">
        <v>28000</v>
      </c>
      <c r="D79" s="8">
        <v>3844</v>
      </c>
      <c r="E79" s="8">
        <v>31844</v>
      </c>
      <c r="F79" s="8">
        <v>19568</v>
      </c>
      <c r="G79" s="8">
        <v>8609</v>
      </c>
      <c r="H79" s="8">
        <v>16251</v>
      </c>
      <c r="I79" s="8">
        <v>23195</v>
      </c>
      <c r="J79" s="8">
        <f t="shared" si="2"/>
        <v>99467</v>
      </c>
      <c r="K79" s="13">
        <v>101.66</v>
      </c>
    </row>
    <row r="80" spans="1:11" ht="12.75" x14ac:dyDescent="0.2">
      <c r="A80" s="26" t="s">
        <v>73</v>
      </c>
      <c r="B80" s="8">
        <v>82322</v>
      </c>
      <c r="C80" s="8">
        <v>27543</v>
      </c>
      <c r="D80" s="8">
        <v>3864</v>
      </c>
      <c r="E80" s="8">
        <v>31407</v>
      </c>
      <c r="F80" s="8">
        <v>20144</v>
      </c>
      <c r="G80" s="8">
        <v>9305</v>
      </c>
      <c r="H80" s="8">
        <v>17725</v>
      </c>
      <c r="I80" s="8">
        <v>23333</v>
      </c>
      <c r="J80" s="8">
        <f t="shared" si="2"/>
        <v>101914</v>
      </c>
      <c r="K80" s="13">
        <v>100.84</v>
      </c>
    </row>
    <row r="81" spans="1:11" ht="12.75" x14ac:dyDescent="0.2">
      <c r="A81" s="26" t="s">
        <v>74</v>
      </c>
      <c r="B81" s="8">
        <v>77193</v>
      </c>
      <c r="C81" s="8">
        <v>27126</v>
      </c>
      <c r="D81" s="8">
        <v>3888</v>
      </c>
      <c r="E81" s="8">
        <v>31014</v>
      </c>
      <c r="F81" s="8">
        <v>19189</v>
      </c>
      <c r="G81" s="8">
        <v>9589</v>
      </c>
      <c r="H81" s="8">
        <v>18155</v>
      </c>
      <c r="I81" s="8">
        <v>23822</v>
      </c>
      <c r="J81" s="8">
        <f t="shared" si="2"/>
        <v>101769</v>
      </c>
      <c r="K81" s="13">
        <v>96.34</v>
      </c>
    </row>
    <row r="82" spans="1:11" ht="12.75" x14ac:dyDescent="0.2">
      <c r="A82" s="26" t="s">
        <v>67</v>
      </c>
      <c r="B82" s="8">
        <v>75611</v>
      </c>
      <c r="C82" s="8">
        <v>26290</v>
      </c>
      <c r="D82" s="8">
        <v>3911</v>
      </c>
      <c r="E82" s="8">
        <v>30201</v>
      </c>
      <c r="F82" s="8">
        <v>18520</v>
      </c>
      <c r="G82" s="8">
        <v>7554</v>
      </c>
      <c r="H82" s="8">
        <v>19168</v>
      </c>
      <c r="I82" s="8">
        <v>22361</v>
      </c>
      <c r="J82" s="8">
        <f t="shared" si="2"/>
        <v>97804</v>
      </c>
      <c r="K82" s="13">
        <v>96.42</v>
      </c>
    </row>
    <row r="83" spans="1:11" ht="12.75" x14ac:dyDescent="0.2">
      <c r="A83" s="26" t="s">
        <v>75</v>
      </c>
      <c r="B83" s="8">
        <v>73453</v>
      </c>
      <c r="C83" s="8">
        <v>27042</v>
      </c>
      <c r="D83" s="8">
        <v>3916</v>
      </c>
      <c r="E83" s="8">
        <v>30958</v>
      </c>
      <c r="F83" s="8">
        <v>18802</v>
      </c>
      <c r="G83" s="8">
        <v>6786</v>
      </c>
      <c r="H83" s="8">
        <v>19728</v>
      </c>
      <c r="I83" s="8">
        <v>21886</v>
      </c>
      <c r="J83" s="8">
        <f t="shared" si="2"/>
        <v>98160</v>
      </c>
      <c r="K83" s="13">
        <v>93.73</v>
      </c>
    </row>
    <row r="84" spans="1:11" ht="12.75" x14ac:dyDescent="0.2">
      <c r="A84" s="26" t="s">
        <v>76</v>
      </c>
      <c r="B84" s="8">
        <v>69436</v>
      </c>
      <c r="C84" s="8">
        <v>28086</v>
      </c>
      <c r="D84" s="8">
        <v>3924</v>
      </c>
      <c r="E84" s="8">
        <v>32010</v>
      </c>
      <c r="F84" s="8">
        <v>19157</v>
      </c>
      <c r="G84" s="8">
        <v>6802</v>
      </c>
      <c r="H84" s="8">
        <v>20442</v>
      </c>
      <c r="I84" s="8">
        <v>22528</v>
      </c>
      <c r="J84" s="8">
        <f t="shared" si="2"/>
        <v>100939</v>
      </c>
      <c r="K84" s="13">
        <v>86.32</v>
      </c>
    </row>
    <row r="85" spans="1:11" ht="12.75" x14ac:dyDescent="0.2">
      <c r="A85" s="26" t="s">
        <v>68</v>
      </c>
      <c r="B85" s="8">
        <v>72792</v>
      </c>
      <c r="C85" s="8">
        <v>29955</v>
      </c>
      <c r="D85" s="8">
        <v>3969</v>
      </c>
      <c r="E85" s="8">
        <v>33924</v>
      </c>
      <c r="F85" s="8">
        <v>19577</v>
      </c>
      <c r="G85" s="8">
        <v>7631</v>
      </c>
      <c r="H85" s="8">
        <v>17946</v>
      </c>
      <c r="I85" s="8">
        <v>24111</v>
      </c>
      <c r="J85" s="8">
        <f t="shared" si="2"/>
        <v>103189</v>
      </c>
      <c r="K85" s="13">
        <v>87.51</v>
      </c>
    </row>
    <row r="86" spans="1:11" ht="14.25" customHeight="1" x14ac:dyDescent="0.2">
      <c r="A86" s="17" t="s">
        <v>28</v>
      </c>
      <c r="B86" s="8"/>
      <c r="C86" s="8"/>
      <c r="D86" s="8"/>
      <c r="E86" s="8"/>
      <c r="F86" s="8"/>
      <c r="G86" s="8"/>
      <c r="H86" s="8"/>
      <c r="I86" s="8"/>
      <c r="J86" s="8"/>
      <c r="K86" s="13"/>
    </row>
    <row r="87" spans="1:11" ht="12.75" x14ac:dyDescent="0.2">
      <c r="A87" s="26" t="s">
        <v>69</v>
      </c>
      <c r="B87" s="8">
        <v>72790</v>
      </c>
      <c r="C87" s="8">
        <v>28327</v>
      </c>
      <c r="D87" s="8">
        <v>3976</v>
      </c>
      <c r="E87" s="8">
        <v>32303</v>
      </c>
      <c r="F87" s="8">
        <v>19828</v>
      </c>
      <c r="G87" s="8">
        <v>6636</v>
      </c>
      <c r="H87" s="8">
        <v>18425</v>
      </c>
      <c r="I87" s="8">
        <v>22782</v>
      </c>
      <c r="J87" s="8">
        <f t="shared" ref="J87:J98" si="3">SUM(E87:I87)</f>
        <v>99974</v>
      </c>
      <c r="K87" s="13">
        <v>91.15</v>
      </c>
    </row>
    <row r="88" spans="1:11" ht="12.75" x14ac:dyDescent="0.2">
      <c r="A88" s="26" t="s">
        <v>70</v>
      </c>
      <c r="B88" s="8">
        <v>75280</v>
      </c>
      <c r="C88" s="8">
        <v>29977</v>
      </c>
      <c r="D88" s="8">
        <v>3989</v>
      </c>
      <c r="E88" s="8">
        <v>33966</v>
      </c>
      <c r="F88" s="8">
        <v>20756</v>
      </c>
      <c r="G88" s="8">
        <v>7172</v>
      </c>
      <c r="H88" s="8">
        <v>18485</v>
      </c>
      <c r="I88" s="8">
        <v>22238</v>
      </c>
      <c r="J88" s="8">
        <f t="shared" si="3"/>
        <v>102617</v>
      </c>
      <c r="K88" s="13">
        <v>90.88</v>
      </c>
    </row>
    <row r="89" spans="1:11" ht="12.75" x14ac:dyDescent="0.2">
      <c r="A89" s="26" t="s">
        <v>65</v>
      </c>
      <c r="B89" s="8">
        <v>80314</v>
      </c>
      <c r="C89" s="8">
        <v>32183</v>
      </c>
      <c r="D89" s="8">
        <v>4002</v>
      </c>
      <c r="E89" s="8">
        <v>36185</v>
      </c>
      <c r="F89" s="8">
        <v>17948</v>
      </c>
      <c r="G89" s="8">
        <v>8852</v>
      </c>
      <c r="H89" s="8">
        <v>19565</v>
      </c>
      <c r="I89" s="8">
        <v>18763</v>
      </c>
      <c r="J89" s="8">
        <f t="shared" si="3"/>
        <v>101313</v>
      </c>
      <c r="K89" s="13">
        <v>98.58</v>
      </c>
    </row>
    <row r="90" spans="1:11" ht="12.75" x14ac:dyDescent="0.2">
      <c r="A90" s="26" t="s">
        <v>71</v>
      </c>
      <c r="B90" s="8">
        <v>108887</v>
      </c>
      <c r="C90" s="8">
        <v>33531</v>
      </c>
      <c r="D90" s="8">
        <v>4022</v>
      </c>
      <c r="E90" s="8">
        <v>37553</v>
      </c>
      <c r="F90" s="8">
        <v>18525</v>
      </c>
      <c r="G90" s="8">
        <v>33761</v>
      </c>
      <c r="H90" s="8">
        <v>13194</v>
      </c>
      <c r="I90" s="8">
        <v>20929</v>
      </c>
      <c r="J90" s="8">
        <f t="shared" si="3"/>
        <v>123962</v>
      </c>
      <c r="K90" s="13">
        <v>103.26</v>
      </c>
    </row>
    <row r="91" spans="1:11" ht="12.75" x14ac:dyDescent="0.2">
      <c r="A91" s="26" t="s">
        <v>72</v>
      </c>
      <c r="B91" s="8">
        <v>106514</v>
      </c>
      <c r="C91" s="8">
        <v>33687</v>
      </c>
      <c r="D91" s="8">
        <v>4049</v>
      </c>
      <c r="E91" s="8">
        <v>37736</v>
      </c>
      <c r="F91" s="8">
        <v>30770</v>
      </c>
      <c r="G91" s="8">
        <v>32979</v>
      </c>
      <c r="H91" s="8">
        <v>8965</v>
      </c>
      <c r="I91" s="8">
        <v>19458</v>
      </c>
      <c r="J91" s="8">
        <f t="shared" si="3"/>
        <v>129908</v>
      </c>
      <c r="K91" s="13">
        <v>95.44</v>
      </c>
    </row>
    <row r="92" spans="1:11" ht="12.75" x14ac:dyDescent="0.2">
      <c r="A92" s="26" t="s">
        <v>66</v>
      </c>
      <c r="B92" s="8">
        <v>114259</v>
      </c>
      <c r="C92" s="8">
        <v>35306</v>
      </c>
      <c r="D92" s="8">
        <v>4077</v>
      </c>
      <c r="E92" s="8">
        <v>39383</v>
      </c>
      <c r="F92" s="8">
        <v>23998</v>
      </c>
      <c r="G92" s="8">
        <v>33001</v>
      </c>
      <c r="H92" s="8">
        <v>14608</v>
      </c>
      <c r="I92" s="8">
        <v>17701</v>
      </c>
      <c r="J92" s="8">
        <f t="shared" si="3"/>
        <v>128691</v>
      </c>
      <c r="K92" s="13">
        <v>101.52</v>
      </c>
    </row>
    <row r="93" spans="1:11" ht="12.75" x14ac:dyDescent="0.2">
      <c r="A93" s="26" t="s">
        <v>73</v>
      </c>
      <c r="B93" s="8">
        <v>114414</v>
      </c>
      <c r="C93" s="8">
        <v>34174</v>
      </c>
      <c r="D93" s="8">
        <v>4107</v>
      </c>
      <c r="E93" s="8">
        <v>38281</v>
      </c>
      <c r="F93" s="8">
        <v>21028</v>
      </c>
      <c r="G93" s="8">
        <v>33425</v>
      </c>
      <c r="H93" s="8">
        <v>12614</v>
      </c>
      <c r="I93" s="8">
        <v>19443</v>
      </c>
      <c r="J93" s="8">
        <f t="shared" si="3"/>
        <v>124791</v>
      </c>
      <c r="K93" s="13">
        <v>104.98</v>
      </c>
    </row>
    <row r="94" spans="1:11" ht="12.75" x14ac:dyDescent="0.2">
      <c r="A94" s="26" t="s">
        <v>74</v>
      </c>
      <c r="B94" s="8">
        <v>106808</v>
      </c>
      <c r="C94" s="8">
        <v>33009</v>
      </c>
      <c r="D94" s="8">
        <v>4144</v>
      </c>
      <c r="E94" s="8">
        <v>37153</v>
      </c>
      <c r="F94" s="8">
        <v>28044</v>
      </c>
      <c r="G94" s="8">
        <v>33101</v>
      </c>
      <c r="H94" s="8">
        <v>13777</v>
      </c>
      <c r="I94" s="8">
        <v>18846</v>
      </c>
      <c r="J94" s="8">
        <f t="shared" si="3"/>
        <v>130921</v>
      </c>
      <c r="K94" s="13">
        <v>92.34</v>
      </c>
    </row>
    <row r="95" spans="1:11" ht="12.75" x14ac:dyDescent="0.2">
      <c r="A95" s="26" t="s">
        <v>67</v>
      </c>
      <c r="B95" s="8">
        <v>105040</v>
      </c>
      <c r="C95" s="8">
        <v>31054</v>
      </c>
      <c r="D95" s="8">
        <v>4178</v>
      </c>
      <c r="E95" s="8">
        <v>35232</v>
      </c>
      <c r="F95" s="8">
        <v>16652</v>
      </c>
      <c r="G95" s="8">
        <v>35252</v>
      </c>
      <c r="H95" s="8">
        <v>14377</v>
      </c>
      <c r="I95" s="8">
        <v>17117</v>
      </c>
      <c r="J95" s="8">
        <f t="shared" si="3"/>
        <v>118630</v>
      </c>
      <c r="K95" s="13">
        <v>101.26</v>
      </c>
    </row>
    <row r="96" spans="1:11" ht="12.75" x14ac:dyDescent="0.2">
      <c r="A96" s="26" t="s">
        <v>75</v>
      </c>
      <c r="B96" s="8">
        <v>104708</v>
      </c>
      <c r="C96" s="8">
        <v>30540</v>
      </c>
      <c r="D96" s="8">
        <v>4164</v>
      </c>
      <c r="E96" s="8">
        <v>34704</v>
      </c>
      <c r="F96" s="8">
        <v>28559</v>
      </c>
      <c r="G96" s="8">
        <v>36310</v>
      </c>
      <c r="H96" s="8">
        <v>3401</v>
      </c>
      <c r="I96" s="8">
        <v>18081</v>
      </c>
      <c r="J96" s="8">
        <f t="shared" si="3"/>
        <v>121055</v>
      </c>
      <c r="K96" s="13">
        <v>98.74</v>
      </c>
    </row>
    <row r="97" spans="1:11" ht="12.75" x14ac:dyDescent="0.2">
      <c r="A97" s="26" t="s">
        <v>76</v>
      </c>
      <c r="B97" s="8">
        <v>96401</v>
      </c>
      <c r="C97" s="8">
        <v>31759</v>
      </c>
      <c r="D97" s="8">
        <v>4160</v>
      </c>
      <c r="E97" s="8">
        <v>35919</v>
      </c>
      <c r="F97" s="8">
        <v>23480</v>
      </c>
      <c r="G97" s="8">
        <v>36005</v>
      </c>
      <c r="H97" s="8">
        <v>2967</v>
      </c>
      <c r="I97" s="8">
        <v>17988</v>
      </c>
      <c r="J97" s="8">
        <f t="shared" si="3"/>
        <v>116359</v>
      </c>
      <c r="K97" s="13">
        <v>94.52</v>
      </c>
    </row>
    <row r="98" spans="1:11" ht="12.75" x14ac:dyDescent="0.2">
      <c r="A98" s="26" t="s">
        <v>68</v>
      </c>
      <c r="B98" s="8">
        <v>103260</v>
      </c>
      <c r="C98" s="8">
        <v>35700</v>
      </c>
      <c r="D98" s="8">
        <v>4208</v>
      </c>
      <c r="E98" s="8">
        <v>39908</v>
      </c>
      <c r="F98" s="8">
        <v>23645</v>
      </c>
      <c r="G98" s="8">
        <v>39412</v>
      </c>
      <c r="H98" s="8">
        <v>4757</v>
      </c>
      <c r="I98" s="8">
        <v>17001</v>
      </c>
      <c r="J98" s="8">
        <f t="shared" si="3"/>
        <v>124723</v>
      </c>
      <c r="K98" s="13">
        <v>93.89</v>
      </c>
    </row>
    <row r="99" spans="1:11" ht="12.75" x14ac:dyDescent="0.2">
      <c r="A99" s="17" t="s">
        <v>29</v>
      </c>
      <c r="B99" s="8"/>
      <c r="C99" s="8"/>
      <c r="D99" s="8"/>
      <c r="E99" s="8"/>
      <c r="F99" s="8"/>
      <c r="G99" s="8"/>
      <c r="H99" s="8"/>
      <c r="I99" s="8"/>
      <c r="J99" s="8"/>
      <c r="K99" s="13"/>
    </row>
    <row r="100" spans="1:11" ht="12.75" x14ac:dyDescent="0.2">
      <c r="A100" s="26" t="s">
        <v>69</v>
      </c>
      <c r="B100" s="8">
        <v>105272</v>
      </c>
      <c r="C100" s="8">
        <v>31553</v>
      </c>
      <c r="D100" s="8">
        <v>4222</v>
      </c>
      <c r="E100" s="8">
        <v>35775</v>
      </c>
      <c r="F100" s="8">
        <v>26788</v>
      </c>
      <c r="G100" s="8">
        <v>38684</v>
      </c>
      <c r="H100" s="8">
        <v>3616</v>
      </c>
      <c r="I100" s="8">
        <v>17876</v>
      </c>
      <c r="J100" s="8">
        <f t="shared" ref="J100:J111" si="4">SUM(E100:I100)</f>
        <v>122739</v>
      </c>
      <c r="K100" s="13">
        <v>96.1</v>
      </c>
    </row>
    <row r="101" spans="1:11" ht="12.75" x14ac:dyDescent="0.2">
      <c r="A101" s="26" t="s">
        <v>70</v>
      </c>
      <c r="B101" s="8">
        <v>107717</v>
      </c>
      <c r="C101" s="8">
        <v>32406</v>
      </c>
      <c r="D101" s="8">
        <v>4234</v>
      </c>
      <c r="E101" s="8">
        <v>36640</v>
      </c>
      <c r="F101" s="8">
        <v>19010</v>
      </c>
      <c r="G101" s="8">
        <v>40328</v>
      </c>
      <c r="H101" s="8">
        <v>3430</v>
      </c>
      <c r="I101" s="8">
        <v>15491</v>
      </c>
      <c r="J101" s="8">
        <f t="shared" si="4"/>
        <v>114899</v>
      </c>
      <c r="K101" s="13">
        <v>104</v>
      </c>
    </row>
    <row r="102" spans="1:11" ht="12.75" x14ac:dyDescent="0.2">
      <c r="A102" s="26" t="s">
        <v>65</v>
      </c>
      <c r="B102" s="8">
        <v>115776</v>
      </c>
      <c r="C102" s="8">
        <v>34493</v>
      </c>
      <c r="D102" s="8">
        <v>4275</v>
      </c>
      <c r="E102" s="8">
        <v>38768</v>
      </c>
      <c r="F102" s="8">
        <v>27225</v>
      </c>
      <c r="G102" s="8">
        <v>33114</v>
      </c>
      <c r="H102" s="8">
        <v>4223</v>
      </c>
      <c r="I102" s="8">
        <v>14976</v>
      </c>
      <c r="J102" s="8">
        <f t="shared" si="4"/>
        <v>118306</v>
      </c>
      <c r="K102" s="13">
        <v>108.4</v>
      </c>
    </row>
    <row r="103" spans="1:11" ht="12.75" x14ac:dyDescent="0.2">
      <c r="A103" s="26" t="s">
        <v>71</v>
      </c>
      <c r="B103" s="8">
        <v>121242</v>
      </c>
      <c r="C103" s="8">
        <v>36446</v>
      </c>
      <c r="D103" s="8">
        <v>4300</v>
      </c>
      <c r="E103" s="8">
        <v>40746</v>
      </c>
      <c r="F103" s="8">
        <v>21300</v>
      </c>
      <c r="G103" s="8">
        <v>37732</v>
      </c>
      <c r="H103" s="8">
        <v>5937</v>
      </c>
      <c r="I103" s="8">
        <v>14228</v>
      </c>
      <c r="J103" s="8">
        <f t="shared" si="4"/>
        <v>119943</v>
      </c>
      <c r="K103" s="13">
        <v>111.3</v>
      </c>
    </row>
    <row r="104" spans="1:11" ht="12.75" x14ac:dyDescent="0.2">
      <c r="A104" s="26" t="s">
        <v>72</v>
      </c>
      <c r="B104" s="8">
        <v>123753</v>
      </c>
      <c r="C104" s="8">
        <v>36494</v>
      </c>
      <c r="D104" s="8">
        <v>4334</v>
      </c>
      <c r="E104" s="8">
        <v>40828</v>
      </c>
      <c r="F104" s="8">
        <v>24060</v>
      </c>
      <c r="G104" s="8">
        <v>38802</v>
      </c>
      <c r="H104" s="8">
        <v>6501</v>
      </c>
      <c r="I104" s="8">
        <v>13733</v>
      </c>
      <c r="J104" s="8">
        <f t="shared" si="4"/>
        <v>123924</v>
      </c>
      <c r="K104" s="13">
        <v>108.5</v>
      </c>
    </row>
    <row r="105" spans="1:11" ht="12.75" x14ac:dyDescent="0.2">
      <c r="A105" s="26" t="s">
        <v>66</v>
      </c>
      <c r="B105" s="8">
        <v>123224</v>
      </c>
      <c r="C105" s="8">
        <v>37168</v>
      </c>
      <c r="D105" s="8">
        <v>4347</v>
      </c>
      <c r="E105" s="8">
        <v>41515</v>
      </c>
      <c r="F105" s="8">
        <v>25579</v>
      </c>
      <c r="G105" s="8">
        <v>37466</v>
      </c>
      <c r="H105" s="8">
        <v>3045</v>
      </c>
      <c r="I105" s="8">
        <v>12704</v>
      </c>
      <c r="J105" s="8">
        <f t="shared" si="4"/>
        <v>120309</v>
      </c>
      <c r="K105" s="13">
        <v>110.6</v>
      </c>
    </row>
    <row r="106" spans="1:11" ht="12.75" x14ac:dyDescent="0.2">
      <c r="A106" s="26" t="s">
        <v>73</v>
      </c>
      <c r="B106" s="8">
        <v>122707</v>
      </c>
      <c r="C106" s="8">
        <v>38537</v>
      </c>
      <c r="D106" s="8">
        <v>4369</v>
      </c>
      <c r="E106" s="8">
        <v>42906</v>
      </c>
      <c r="F106" s="8">
        <v>18488</v>
      </c>
      <c r="G106" s="8">
        <v>40827</v>
      </c>
      <c r="H106" s="8">
        <v>2649</v>
      </c>
      <c r="I106" s="8">
        <v>13552</v>
      </c>
      <c r="J106" s="8">
        <f t="shared" si="4"/>
        <v>118422</v>
      </c>
      <c r="K106" s="13">
        <v>111.9</v>
      </c>
    </row>
    <row r="107" spans="1:11" ht="12.75" x14ac:dyDescent="0.2">
      <c r="A107" s="26" t="s">
        <v>74</v>
      </c>
      <c r="B107" s="8">
        <v>121645</v>
      </c>
      <c r="C107" s="8">
        <v>37862</v>
      </c>
      <c r="D107" s="8">
        <v>4423</v>
      </c>
      <c r="E107" s="8">
        <v>42285</v>
      </c>
      <c r="F107" s="8">
        <v>21660</v>
      </c>
      <c r="G107" s="8">
        <v>40385</v>
      </c>
      <c r="H107" s="8">
        <v>2263</v>
      </c>
      <c r="I107" s="8">
        <v>10753</v>
      </c>
      <c r="J107" s="8">
        <f t="shared" si="4"/>
        <v>117346</v>
      </c>
      <c r="K107" s="13">
        <v>111.2</v>
      </c>
    </row>
    <row r="108" spans="1:11" ht="12.75" x14ac:dyDescent="0.2">
      <c r="A108" s="26" t="s">
        <v>67</v>
      </c>
      <c r="B108" s="8">
        <v>121136</v>
      </c>
      <c r="C108" s="8">
        <v>36415</v>
      </c>
      <c r="D108" s="8">
        <v>4454</v>
      </c>
      <c r="E108" s="8">
        <v>40869</v>
      </c>
      <c r="F108" s="8">
        <v>22904</v>
      </c>
      <c r="G108" s="8">
        <v>39120</v>
      </c>
      <c r="H108" s="8">
        <v>3651</v>
      </c>
      <c r="I108" s="8">
        <v>9498</v>
      </c>
      <c r="J108" s="8">
        <f t="shared" si="4"/>
        <v>116042</v>
      </c>
      <c r="K108" s="13">
        <v>111.1</v>
      </c>
    </row>
    <row r="109" spans="1:11" ht="12.75" x14ac:dyDescent="0.2">
      <c r="A109" s="26" t="s">
        <v>75</v>
      </c>
      <c r="B109" s="8">
        <v>115429</v>
      </c>
      <c r="C109" s="8">
        <v>36814</v>
      </c>
      <c r="D109" s="8">
        <v>4451</v>
      </c>
      <c r="E109" s="8">
        <v>41265</v>
      </c>
      <c r="F109" s="8">
        <v>23591</v>
      </c>
      <c r="G109" s="8">
        <v>32491</v>
      </c>
      <c r="H109" s="8">
        <v>3846</v>
      </c>
      <c r="I109" s="8">
        <v>12691</v>
      </c>
      <c r="J109" s="8">
        <f t="shared" si="4"/>
        <v>113884</v>
      </c>
      <c r="K109" s="13">
        <v>107.6</v>
      </c>
    </row>
    <row r="110" spans="1:11" ht="12.75" x14ac:dyDescent="0.2">
      <c r="A110" s="26" t="s">
        <v>76</v>
      </c>
      <c r="B110" s="8">
        <v>112354</v>
      </c>
      <c r="C110" s="8">
        <v>39181</v>
      </c>
      <c r="D110" s="8">
        <v>4458</v>
      </c>
      <c r="E110" s="8">
        <v>43639</v>
      </c>
      <c r="F110" s="8">
        <v>22260</v>
      </c>
      <c r="G110" s="8">
        <v>34518</v>
      </c>
      <c r="H110" s="8">
        <v>3479</v>
      </c>
      <c r="I110" s="8">
        <v>11760</v>
      </c>
      <c r="J110" s="8">
        <f t="shared" si="4"/>
        <v>115656</v>
      </c>
      <c r="K110" s="13">
        <v>102.3</v>
      </c>
    </row>
    <row r="111" spans="1:11" ht="12.75" x14ac:dyDescent="0.2">
      <c r="A111" s="26" t="s">
        <v>68</v>
      </c>
      <c r="B111" s="8">
        <v>119720</v>
      </c>
      <c r="C111" s="8">
        <v>42239</v>
      </c>
      <c r="D111" s="8">
        <v>4500</v>
      </c>
      <c r="E111" s="8">
        <v>46739</v>
      </c>
      <c r="F111" s="8">
        <v>35573</v>
      </c>
      <c r="G111" s="8">
        <v>33281</v>
      </c>
      <c r="H111" s="8">
        <v>2849</v>
      </c>
      <c r="I111" s="8">
        <v>10759</v>
      </c>
      <c r="J111" s="8">
        <f t="shared" si="4"/>
        <v>129201</v>
      </c>
      <c r="K111" s="13">
        <v>96.4</v>
      </c>
    </row>
    <row r="112" spans="1:11" ht="15" customHeight="1" x14ac:dyDescent="0.2">
      <c r="A112" s="17" t="s">
        <v>30</v>
      </c>
      <c r="B112" s="8"/>
      <c r="C112" s="8"/>
      <c r="D112" s="8"/>
      <c r="E112" s="8"/>
      <c r="F112" s="8"/>
      <c r="G112" s="8"/>
      <c r="H112" s="8"/>
      <c r="I112" s="8"/>
      <c r="J112" s="8"/>
      <c r="K112" s="13"/>
    </row>
    <row r="113" spans="1:11" ht="12.75" x14ac:dyDescent="0.2">
      <c r="A113" s="26" t="s">
        <v>69</v>
      </c>
      <c r="B113" s="8">
        <v>116554</v>
      </c>
      <c r="C113" s="8">
        <v>38178</v>
      </c>
      <c r="D113" s="8">
        <v>4490</v>
      </c>
      <c r="E113" s="8">
        <v>42668</v>
      </c>
      <c r="F113" s="8">
        <v>27342</v>
      </c>
      <c r="G113" s="8">
        <v>30033</v>
      </c>
      <c r="H113" s="8">
        <v>3502</v>
      </c>
      <c r="I113" s="8">
        <v>10980</v>
      </c>
      <c r="J113" s="8">
        <f t="shared" ref="J113:J124" si="5">SUM(E113:I113)</f>
        <v>114525</v>
      </c>
      <c r="K113" s="13">
        <v>105.9</v>
      </c>
    </row>
    <row r="114" spans="1:11" ht="12.75" x14ac:dyDescent="0.2">
      <c r="A114" s="26" t="s">
        <v>70</v>
      </c>
      <c r="B114" s="8">
        <v>117757</v>
      </c>
      <c r="C114" s="8">
        <v>38323</v>
      </c>
      <c r="D114" s="8">
        <v>4633</v>
      </c>
      <c r="E114" s="8">
        <v>42956</v>
      </c>
      <c r="F114" s="8">
        <v>21982</v>
      </c>
      <c r="G114" s="8">
        <v>35491</v>
      </c>
      <c r="H114" s="8">
        <v>4026</v>
      </c>
      <c r="I114" s="8">
        <v>8784</v>
      </c>
      <c r="J114" s="8">
        <f t="shared" si="5"/>
        <v>113239</v>
      </c>
      <c r="K114" s="13">
        <v>107.5</v>
      </c>
    </row>
    <row r="115" spans="1:11" ht="12.75" x14ac:dyDescent="0.2">
      <c r="A115" s="26" t="s">
        <v>65</v>
      </c>
      <c r="B115" s="8">
        <v>116868</v>
      </c>
      <c r="C115" s="8">
        <v>38814</v>
      </c>
      <c r="D115" s="8">
        <v>4723</v>
      </c>
      <c r="E115" s="8">
        <v>43537</v>
      </c>
      <c r="F115" s="8">
        <v>19001</v>
      </c>
      <c r="G115" s="8">
        <v>33869</v>
      </c>
      <c r="H115" s="8">
        <v>2958</v>
      </c>
      <c r="I115" s="8">
        <v>8638</v>
      </c>
      <c r="J115" s="8">
        <f t="shared" si="5"/>
        <v>108003</v>
      </c>
      <c r="K115" s="13">
        <v>111.2</v>
      </c>
    </row>
    <row r="116" spans="1:11" ht="12.75" x14ac:dyDescent="0.2">
      <c r="A116" s="26" t="s">
        <v>71</v>
      </c>
      <c r="B116" s="8">
        <v>119856</v>
      </c>
      <c r="C116" s="8">
        <v>40117</v>
      </c>
      <c r="D116" s="8">
        <v>4829</v>
      </c>
      <c r="E116" s="8">
        <v>44946</v>
      </c>
      <c r="F116" s="8">
        <v>27870</v>
      </c>
      <c r="G116" s="8">
        <v>34669</v>
      </c>
      <c r="H116" s="8">
        <v>2545</v>
      </c>
      <c r="I116" s="8">
        <v>7455</v>
      </c>
      <c r="J116" s="8">
        <f t="shared" si="5"/>
        <v>117485</v>
      </c>
      <c r="K116" s="13">
        <v>104.7</v>
      </c>
    </row>
    <row r="117" spans="1:11" ht="12.75" x14ac:dyDescent="0.2">
      <c r="A117" s="26" t="s">
        <v>72</v>
      </c>
      <c r="B117" s="8">
        <v>125111</v>
      </c>
      <c r="C117" s="8">
        <v>42407</v>
      </c>
      <c r="D117" s="8">
        <v>4921</v>
      </c>
      <c r="E117" s="8">
        <v>47328</v>
      </c>
      <c r="F117" s="8">
        <v>23465</v>
      </c>
      <c r="G117" s="8">
        <v>35833</v>
      </c>
      <c r="H117" s="8">
        <v>1934</v>
      </c>
      <c r="I117" s="8">
        <v>9083</v>
      </c>
      <c r="J117" s="8">
        <f t="shared" si="5"/>
        <v>117643</v>
      </c>
      <c r="K117" s="13">
        <v>108.7</v>
      </c>
    </row>
    <row r="118" spans="1:11" ht="12.75" x14ac:dyDescent="0.2">
      <c r="A118" s="26" t="s">
        <v>66</v>
      </c>
      <c r="B118" s="8">
        <f>126848-675</f>
        <v>126173</v>
      </c>
      <c r="C118" s="8">
        <v>41826</v>
      </c>
      <c r="D118" s="8">
        <v>5035</v>
      </c>
      <c r="E118" s="8">
        <v>46861</v>
      </c>
      <c r="F118" s="8">
        <v>27738</v>
      </c>
      <c r="G118" s="8">
        <v>34303</v>
      </c>
      <c r="H118" s="8">
        <v>1484</v>
      </c>
      <c r="I118" s="8">
        <v>5908</v>
      </c>
      <c r="J118" s="8">
        <f t="shared" si="5"/>
        <v>116294</v>
      </c>
      <c r="K118" s="13">
        <v>110.7</v>
      </c>
    </row>
    <row r="119" spans="1:11" ht="12.75" x14ac:dyDescent="0.2">
      <c r="A119" s="26" t="s">
        <v>73</v>
      </c>
      <c r="B119" s="8">
        <f>137452-675</f>
        <v>136777</v>
      </c>
      <c r="C119" s="8">
        <v>43340</v>
      </c>
      <c r="D119" s="8">
        <v>5071</v>
      </c>
      <c r="E119" s="8">
        <v>48411</v>
      </c>
      <c r="F119" s="8">
        <v>32325</v>
      </c>
      <c r="G119" s="8">
        <v>38654</v>
      </c>
      <c r="H119" s="8">
        <v>585</v>
      </c>
      <c r="I119" s="8">
        <v>6474</v>
      </c>
      <c r="J119" s="8">
        <f t="shared" si="5"/>
        <v>126449</v>
      </c>
      <c r="K119" s="13">
        <v>110</v>
      </c>
    </row>
    <row r="120" spans="1:11" ht="12.75" x14ac:dyDescent="0.2">
      <c r="A120" s="26" t="s">
        <v>74</v>
      </c>
      <c r="B120" s="8">
        <f>138632-675</f>
        <v>137957</v>
      </c>
      <c r="C120" s="8">
        <v>40910</v>
      </c>
      <c r="D120" s="8">
        <v>5088</v>
      </c>
      <c r="E120" s="8">
        <v>45998</v>
      </c>
      <c r="F120" s="8">
        <v>29645</v>
      </c>
      <c r="G120" s="8">
        <v>41701</v>
      </c>
      <c r="H120" s="8">
        <v>1169</v>
      </c>
      <c r="I120" s="8">
        <v>6105</v>
      </c>
      <c r="J120" s="8">
        <f t="shared" si="5"/>
        <v>124618</v>
      </c>
      <c r="K120" s="13">
        <v>111.8</v>
      </c>
    </row>
    <row r="121" spans="1:11" ht="12.75" x14ac:dyDescent="0.2">
      <c r="A121" s="26" t="s">
        <v>67</v>
      </c>
      <c r="B121" s="8">
        <f>139678-675</f>
        <v>139003</v>
      </c>
      <c r="C121" s="8">
        <v>41119</v>
      </c>
      <c r="D121" s="8">
        <v>5158</v>
      </c>
      <c r="E121" s="8">
        <v>46277</v>
      </c>
      <c r="F121" s="8">
        <v>23933</v>
      </c>
      <c r="G121" s="8">
        <v>40185</v>
      </c>
      <c r="H121" s="8">
        <v>7025</v>
      </c>
      <c r="I121" s="8">
        <v>6459</v>
      </c>
      <c r="J121" s="8">
        <f t="shared" si="5"/>
        <v>123879</v>
      </c>
      <c r="K121" s="13">
        <v>113</v>
      </c>
    </row>
    <row r="122" spans="1:11" ht="12.75" x14ac:dyDescent="0.2">
      <c r="A122" s="26" t="s">
        <v>75</v>
      </c>
      <c r="B122" s="8">
        <f>144803-675</f>
        <v>144128</v>
      </c>
      <c r="C122" s="8">
        <v>41035</v>
      </c>
      <c r="D122" s="8">
        <v>5185</v>
      </c>
      <c r="E122" s="8">
        <v>46220</v>
      </c>
      <c r="F122" s="8">
        <v>27448</v>
      </c>
      <c r="G122" s="8">
        <v>41791</v>
      </c>
      <c r="H122" s="8">
        <v>3720</v>
      </c>
      <c r="I122" s="8">
        <v>8243</v>
      </c>
      <c r="J122" s="8">
        <f t="shared" si="5"/>
        <v>127422</v>
      </c>
      <c r="K122" s="13">
        <v>114.1</v>
      </c>
    </row>
    <row r="123" spans="1:11" ht="12.75" x14ac:dyDescent="0.2">
      <c r="A123" s="26" t="s">
        <v>76</v>
      </c>
      <c r="B123" s="8">
        <f>146270-675</f>
        <v>145595</v>
      </c>
      <c r="C123" s="8">
        <v>43534</v>
      </c>
      <c r="D123" s="8">
        <v>5151</v>
      </c>
      <c r="E123" s="8">
        <v>48685</v>
      </c>
      <c r="F123" s="8">
        <v>30239</v>
      </c>
      <c r="G123" s="8">
        <v>40379</v>
      </c>
      <c r="H123" s="8">
        <v>1220</v>
      </c>
      <c r="I123" s="8">
        <v>8262</v>
      </c>
      <c r="J123" s="8">
        <f t="shared" si="5"/>
        <v>128785</v>
      </c>
      <c r="K123" s="13">
        <v>111.05</v>
      </c>
    </row>
    <row r="124" spans="1:11" ht="12.75" x14ac:dyDescent="0.2">
      <c r="A124" s="26" t="s">
        <v>68</v>
      </c>
      <c r="B124" s="8">
        <f>139542-675</f>
        <v>138867</v>
      </c>
      <c r="C124" s="8">
        <v>46535</v>
      </c>
      <c r="D124" s="8">
        <v>5242</v>
      </c>
      <c r="E124" s="8">
        <f>D124+C124</f>
        <v>51777</v>
      </c>
      <c r="F124" s="8">
        <v>28858</v>
      </c>
      <c r="G124" s="8">
        <v>35278</v>
      </c>
      <c r="H124" s="8">
        <v>3080</v>
      </c>
      <c r="I124" s="8">
        <v>5279</v>
      </c>
      <c r="J124" s="8">
        <f t="shared" si="5"/>
        <v>124272</v>
      </c>
      <c r="K124" s="13">
        <f>(+B124/J124)*100</f>
        <v>111.74439938200078</v>
      </c>
    </row>
    <row r="125" spans="1:11" ht="15" customHeight="1" x14ac:dyDescent="0.2">
      <c r="A125" s="17" t="s">
        <v>31</v>
      </c>
      <c r="B125" s="8"/>
      <c r="C125" s="8"/>
      <c r="D125" s="8"/>
      <c r="E125" s="8"/>
      <c r="F125" s="8"/>
      <c r="G125" s="8"/>
      <c r="H125" s="8"/>
      <c r="I125" s="8"/>
      <c r="J125" s="8"/>
      <c r="K125" s="13"/>
    </row>
    <row r="126" spans="1:11" ht="12.75" x14ac:dyDescent="0.2">
      <c r="A126" s="26" t="s">
        <v>69</v>
      </c>
      <c r="B126" s="8">
        <f>148842-10101-679</f>
        <v>138062</v>
      </c>
      <c r="C126" s="8">
        <f>42926+1002</f>
        <v>43928</v>
      </c>
      <c r="D126" s="8">
        <v>5194</v>
      </c>
      <c r="E126" s="8">
        <f t="shared" ref="E126:E137" si="6">D126+C126</f>
        <v>49122</v>
      </c>
      <c r="F126" s="8">
        <f>32933-828</f>
        <v>32105</v>
      </c>
      <c r="G126" s="8">
        <v>41474</v>
      </c>
      <c r="H126" s="8">
        <v>3898</v>
      </c>
      <c r="I126" s="8">
        <v>5293</v>
      </c>
      <c r="J126" s="8">
        <f t="shared" ref="J126:J137" si="7">SUM(E126:I126)</f>
        <v>131892</v>
      </c>
      <c r="K126" s="13">
        <f t="shared" ref="K126:K137" si="8">(+B126/J126)*100</f>
        <v>104.67806993600826</v>
      </c>
    </row>
    <row r="127" spans="1:11" ht="12.75" x14ac:dyDescent="0.2">
      <c r="A127" s="26" t="s">
        <v>70</v>
      </c>
      <c r="B127" s="8">
        <f>150114-10408-679</f>
        <v>139027</v>
      </c>
      <c r="C127" s="8">
        <f>44005+1002</f>
        <v>45007</v>
      </c>
      <c r="D127" s="8">
        <v>5219</v>
      </c>
      <c r="E127" s="8">
        <f t="shared" si="6"/>
        <v>50226</v>
      </c>
      <c r="F127" s="8">
        <f>30629-1179</f>
        <v>29450</v>
      </c>
      <c r="G127" s="8">
        <v>38418</v>
      </c>
      <c r="H127" s="8">
        <v>2498</v>
      </c>
      <c r="I127" s="8">
        <v>6046</v>
      </c>
      <c r="J127" s="8">
        <f t="shared" si="7"/>
        <v>126638</v>
      </c>
      <c r="K127" s="13">
        <f t="shared" si="8"/>
        <v>109.78300352184969</v>
      </c>
    </row>
    <row r="128" spans="1:11" ht="12.75" x14ac:dyDescent="0.2">
      <c r="A128" s="26" t="s">
        <v>65</v>
      </c>
      <c r="B128" s="8">
        <v>138355</v>
      </c>
      <c r="C128" s="8">
        <f>48156+1002</f>
        <v>49158</v>
      </c>
      <c r="D128" s="8">
        <v>5227</v>
      </c>
      <c r="E128" s="8">
        <f t="shared" si="6"/>
        <v>54385</v>
      </c>
      <c r="F128" s="8">
        <f>41706-7027</f>
        <v>34679</v>
      </c>
      <c r="G128" s="8">
        <v>21652</v>
      </c>
      <c r="H128" s="8">
        <v>6961</v>
      </c>
      <c r="I128" s="8">
        <f>4788-362</f>
        <v>4426</v>
      </c>
      <c r="J128" s="8">
        <f t="shared" si="7"/>
        <v>122103</v>
      </c>
      <c r="K128" s="13">
        <f t="shared" si="8"/>
        <v>113.31007428154918</v>
      </c>
    </row>
    <row r="129" spans="1:11" ht="12.75" x14ac:dyDescent="0.2">
      <c r="A129" s="26" t="s">
        <v>71</v>
      </c>
      <c r="B129" s="8">
        <f>148546-9383-390</f>
        <v>138773</v>
      </c>
      <c r="C129" s="8">
        <f>49402+1002</f>
        <v>50404</v>
      </c>
      <c r="D129" s="8">
        <v>5281</v>
      </c>
      <c r="E129" s="8">
        <f t="shared" si="6"/>
        <v>55685</v>
      </c>
      <c r="F129" s="8">
        <f>29674-290</f>
        <v>29384</v>
      </c>
      <c r="G129" s="8">
        <v>22050</v>
      </c>
      <c r="H129" s="8">
        <v>12270</v>
      </c>
      <c r="I129" s="8">
        <v>4980</v>
      </c>
      <c r="J129" s="8">
        <f t="shared" si="7"/>
        <v>124369</v>
      </c>
      <c r="K129" s="13">
        <f t="shared" si="8"/>
        <v>111.58166424108902</v>
      </c>
    </row>
    <row r="130" spans="1:11" ht="12.75" x14ac:dyDescent="0.2">
      <c r="A130" s="26" t="s">
        <v>72</v>
      </c>
      <c r="B130" s="8">
        <f>148806-9319-390</f>
        <v>139097</v>
      </c>
      <c r="C130" s="8">
        <f>50266+1002</f>
        <v>51268</v>
      </c>
      <c r="D130" s="8">
        <v>5369</v>
      </c>
      <c r="E130" s="8">
        <f t="shared" si="6"/>
        <v>56637</v>
      </c>
      <c r="F130" s="8">
        <f>37768-371</f>
        <v>37397</v>
      </c>
      <c r="G130" s="8">
        <v>21467</v>
      </c>
      <c r="H130" s="8">
        <v>7072</v>
      </c>
      <c r="I130" s="8">
        <v>5964</v>
      </c>
      <c r="J130" s="8">
        <f t="shared" si="7"/>
        <v>128537</v>
      </c>
      <c r="K130" s="13">
        <f t="shared" si="8"/>
        <v>108.21553327057578</v>
      </c>
    </row>
    <row r="131" spans="1:11" ht="12.75" x14ac:dyDescent="0.2">
      <c r="A131" s="26" t="s">
        <v>66</v>
      </c>
      <c r="B131" s="8">
        <v>138343</v>
      </c>
      <c r="C131" s="8">
        <f>50824+1002</f>
        <v>51826</v>
      </c>
      <c r="D131" s="8">
        <v>5400</v>
      </c>
      <c r="E131" s="8">
        <f t="shared" si="6"/>
        <v>57226</v>
      </c>
      <c r="F131" s="8">
        <f>44023-1754</f>
        <v>42269</v>
      </c>
      <c r="G131" s="8">
        <v>19979</v>
      </c>
      <c r="H131" s="8">
        <v>5483</v>
      </c>
      <c r="I131" s="8">
        <f>5546-459</f>
        <v>5087</v>
      </c>
      <c r="J131" s="8">
        <f t="shared" si="7"/>
        <v>130044</v>
      </c>
      <c r="K131" s="13">
        <f t="shared" si="8"/>
        <v>106.38168619851743</v>
      </c>
    </row>
    <row r="132" spans="1:11" ht="12.75" x14ac:dyDescent="0.2">
      <c r="A132" s="26" t="s">
        <v>73</v>
      </c>
      <c r="B132" s="8">
        <v>136381</v>
      </c>
      <c r="C132" s="8">
        <f>51557+1001</f>
        <v>52558</v>
      </c>
      <c r="D132" s="8">
        <v>5421</v>
      </c>
      <c r="E132" s="8">
        <f t="shared" si="6"/>
        <v>57979</v>
      </c>
      <c r="F132" s="8">
        <f>33914-2984</f>
        <v>30930</v>
      </c>
      <c r="G132" s="8">
        <v>17944</v>
      </c>
      <c r="H132" s="8">
        <v>3885</v>
      </c>
      <c r="I132" s="8">
        <v>6161</v>
      </c>
      <c r="J132" s="8">
        <f t="shared" si="7"/>
        <v>116899</v>
      </c>
      <c r="K132" s="13">
        <f t="shared" si="8"/>
        <v>116.66566865413732</v>
      </c>
    </row>
    <row r="133" spans="1:11" ht="12.75" x14ac:dyDescent="0.2">
      <c r="A133" s="26" t="s">
        <v>74</v>
      </c>
      <c r="B133" s="8">
        <v>135233</v>
      </c>
      <c r="C133" s="8">
        <f>50004+1001</f>
        <v>51005</v>
      </c>
      <c r="D133" s="8">
        <v>5539</v>
      </c>
      <c r="E133" s="8">
        <f t="shared" si="6"/>
        <v>56544</v>
      </c>
      <c r="F133" s="8">
        <f>37527-3714</f>
        <v>33813</v>
      </c>
      <c r="G133" s="8">
        <v>15818</v>
      </c>
      <c r="H133" s="8">
        <v>3949</v>
      </c>
      <c r="I133" s="8">
        <v>4880</v>
      </c>
      <c r="J133" s="8">
        <f t="shared" si="7"/>
        <v>115004</v>
      </c>
      <c r="K133" s="13">
        <f t="shared" si="8"/>
        <v>117.58982296267956</v>
      </c>
    </row>
    <row r="134" spans="1:11" ht="12.75" x14ac:dyDescent="0.2">
      <c r="A134" s="26" t="s">
        <v>67</v>
      </c>
      <c r="B134" s="8">
        <v>116904</v>
      </c>
      <c r="C134" s="8">
        <f>47969+1001</f>
        <v>48970</v>
      </c>
      <c r="D134" s="8">
        <v>5571</v>
      </c>
      <c r="E134" s="8">
        <f t="shared" si="6"/>
        <v>54541</v>
      </c>
      <c r="F134" s="8">
        <f>24605-1932</f>
        <v>22673</v>
      </c>
      <c r="G134" s="8">
        <v>10856</v>
      </c>
      <c r="H134" s="8">
        <v>3196</v>
      </c>
      <c r="I134" s="8">
        <v>5201</v>
      </c>
      <c r="J134" s="8">
        <f t="shared" si="7"/>
        <v>96467</v>
      </c>
      <c r="K134" s="13">
        <f t="shared" si="8"/>
        <v>121.18548311857941</v>
      </c>
    </row>
    <row r="135" spans="1:11" ht="12.75" x14ac:dyDescent="0.2">
      <c r="A135" s="26" t="s">
        <v>75</v>
      </c>
      <c r="B135" s="8">
        <v>109146</v>
      </c>
      <c r="C135" s="8">
        <f>46507+1000</f>
        <v>47507</v>
      </c>
      <c r="D135" s="8">
        <v>5537</v>
      </c>
      <c r="E135" s="8">
        <f t="shared" si="6"/>
        <v>53044</v>
      </c>
      <c r="F135" s="8">
        <f>31474-1797</f>
        <v>29677</v>
      </c>
      <c r="G135" s="8">
        <v>9470</v>
      </c>
      <c r="H135" s="8">
        <v>3372</v>
      </c>
      <c r="I135" s="8">
        <v>6946</v>
      </c>
      <c r="J135" s="8">
        <f t="shared" si="7"/>
        <v>102509</v>
      </c>
      <c r="K135" s="13">
        <f t="shared" si="8"/>
        <v>106.47455345384307</v>
      </c>
    </row>
    <row r="136" spans="1:11" ht="12.75" x14ac:dyDescent="0.2">
      <c r="A136" s="26" t="s">
        <v>76</v>
      </c>
      <c r="B136" s="8">
        <v>105885</v>
      </c>
      <c r="C136" s="8">
        <f>49245+1000</f>
        <v>50245</v>
      </c>
      <c r="D136" s="8">
        <v>5574</v>
      </c>
      <c r="E136" s="8">
        <f t="shared" si="6"/>
        <v>55819</v>
      </c>
      <c r="F136" s="8">
        <f>24800-2566</f>
        <v>22234</v>
      </c>
      <c r="G136" s="8">
        <v>11011</v>
      </c>
      <c r="H136" s="8">
        <v>1974</v>
      </c>
      <c r="I136" s="8">
        <v>5285</v>
      </c>
      <c r="J136" s="8">
        <f t="shared" si="7"/>
        <v>96323</v>
      </c>
      <c r="K136" s="13">
        <f t="shared" si="8"/>
        <v>109.92701639276186</v>
      </c>
    </row>
    <row r="137" spans="1:11" ht="12.75" x14ac:dyDescent="0.2">
      <c r="A137" s="26" t="s">
        <v>68</v>
      </c>
      <c r="B137" s="8">
        <v>99479</v>
      </c>
      <c r="C137" s="8">
        <f>49504+1000</f>
        <v>50504</v>
      </c>
      <c r="D137" s="8">
        <v>5726</v>
      </c>
      <c r="E137" s="8">
        <f t="shared" si="6"/>
        <v>56230</v>
      </c>
      <c r="F137" s="8">
        <f>30139-2883</f>
        <v>27256</v>
      </c>
      <c r="G137" s="8">
        <v>10080</v>
      </c>
      <c r="H137" s="8">
        <v>1420</v>
      </c>
      <c r="I137" s="8">
        <v>5010</v>
      </c>
      <c r="J137" s="8">
        <f t="shared" si="7"/>
        <v>99996</v>
      </c>
      <c r="K137" s="13">
        <f t="shared" si="8"/>
        <v>99.48297931917277</v>
      </c>
    </row>
    <row r="138" spans="1:11" ht="12.75" x14ac:dyDescent="0.2">
      <c r="A138" s="17" t="s">
        <v>32</v>
      </c>
      <c r="B138" s="8"/>
      <c r="C138" s="8"/>
      <c r="D138" s="8"/>
      <c r="E138" s="8"/>
      <c r="F138" s="8"/>
      <c r="G138" s="8"/>
      <c r="H138" s="8"/>
      <c r="I138" s="8"/>
      <c r="J138" s="8"/>
      <c r="K138" s="13"/>
    </row>
    <row r="139" spans="1:11" ht="12.75" x14ac:dyDescent="0.2">
      <c r="A139" s="26" t="s">
        <v>69</v>
      </c>
      <c r="B139" s="8">
        <v>104525</v>
      </c>
      <c r="C139" s="8">
        <f>46961+1000</f>
        <v>47961</v>
      </c>
      <c r="D139" s="8">
        <v>5688</v>
      </c>
      <c r="E139" s="8">
        <f t="shared" ref="E139:E150" si="9">D139+C139</f>
        <v>53649</v>
      </c>
      <c r="F139" s="8">
        <f>22372-3742</f>
        <v>18630</v>
      </c>
      <c r="G139" s="8">
        <v>22819</v>
      </c>
      <c r="H139" s="8">
        <v>7778</v>
      </c>
      <c r="I139" s="8">
        <v>5108</v>
      </c>
      <c r="J139" s="8">
        <f t="shared" ref="J139:J150" si="10">SUM(E139:I139)</f>
        <v>107984</v>
      </c>
      <c r="K139" s="13">
        <f t="shared" ref="K139:K150" si="11">(+B139/J139)*100</f>
        <v>96.79674766632094</v>
      </c>
    </row>
    <row r="140" spans="1:11" ht="12.75" x14ac:dyDescent="0.2">
      <c r="A140" s="26" t="s">
        <v>70</v>
      </c>
      <c r="B140" s="8">
        <v>119347</v>
      </c>
      <c r="C140" s="8">
        <f>47487+1000</f>
        <v>48487</v>
      </c>
      <c r="D140" s="8">
        <v>5757</v>
      </c>
      <c r="E140" s="8">
        <f t="shared" si="9"/>
        <v>54244</v>
      </c>
      <c r="F140" s="8">
        <f>31744-4691</f>
        <v>27053</v>
      </c>
      <c r="G140" s="8">
        <v>31238</v>
      </c>
      <c r="H140" s="8">
        <v>7316</v>
      </c>
      <c r="I140" s="8">
        <v>6957</v>
      </c>
      <c r="J140" s="8">
        <f t="shared" si="10"/>
        <v>126808</v>
      </c>
      <c r="K140" s="13">
        <f t="shared" si="11"/>
        <v>94.116301810611319</v>
      </c>
    </row>
    <row r="141" spans="1:11" ht="12.75" x14ac:dyDescent="0.2">
      <c r="A141" s="26" t="s">
        <v>65</v>
      </c>
      <c r="B141" s="8">
        <v>120146</v>
      </c>
      <c r="C141" s="8">
        <f>47360+1000</f>
        <v>48360</v>
      </c>
      <c r="D141" s="8">
        <v>5890</v>
      </c>
      <c r="E141" s="8">
        <f t="shared" si="9"/>
        <v>54250</v>
      </c>
      <c r="F141" s="8">
        <f>29935-3893</f>
        <v>26042</v>
      </c>
      <c r="G141" s="8">
        <v>19351</v>
      </c>
      <c r="H141" s="8">
        <v>6274</v>
      </c>
      <c r="I141" s="8">
        <v>6368</v>
      </c>
      <c r="J141" s="8">
        <f t="shared" si="10"/>
        <v>112285</v>
      </c>
      <c r="K141" s="13">
        <f t="shared" si="11"/>
        <v>107.00093512045241</v>
      </c>
    </row>
    <row r="142" spans="1:11" ht="12.75" x14ac:dyDescent="0.2">
      <c r="A142" s="26" t="s">
        <v>71</v>
      </c>
      <c r="B142" s="8">
        <v>123887</v>
      </c>
      <c r="C142" s="8">
        <v>49787</v>
      </c>
      <c r="D142" s="8">
        <v>4856</v>
      </c>
      <c r="E142" s="8">
        <f t="shared" si="9"/>
        <v>54643</v>
      </c>
      <c r="F142" s="8">
        <f>33248-3841</f>
        <v>29407</v>
      </c>
      <c r="G142" s="8">
        <v>21534</v>
      </c>
      <c r="H142" s="8">
        <v>4483</v>
      </c>
      <c r="I142" s="8">
        <f>7382-1934</f>
        <v>5448</v>
      </c>
      <c r="J142" s="8">
        <f t="shared" si="10"/>
        <v>115515</v>
      </c>
      <c r="K142" s="13">
        <f t="shared" si="11"/>
        <v>107.2475436090551</v>
      </c>
    </row>
    <row r="143" spans="1:11" ht="12.75" x14ac:dyDescent="0.2">
      <c r="A143" s="26" t="s">
        <v>72</v>
      </c>
      <c r="B143" s="8">
        <v>125312</v>
      </c>
      <c r="C143" s="8">
        <v>50969</v>
      </c>
      <c r="D143" s="8">
        <v>4869</v>
      </c>
      <c r="E143" s="8">
        <f t="shared" si="9"/>
        <v>55838</v>
      </c>
      <c r="F143" s="8">
        <f>33139-5491</f>
        <v>27648</v>
      </c>
      <c r="G143" s="8">
        <v>21485</v>
      </c>
      <c r="H143" s="8">
        <v>2841</v>
      </c>
      <c r="I143" s="8">
        <v>5052</v>
      </c>
      <c r="J143" s="8">
        <f t="shared" si="10"/>
        <v>112864</v>
      </c>
      <c r="K143" s="13">
        <f t="shared" si="11"/>
        <v>111.0292032889141</v>
      </c>
    </row>
    <row r="144" spans="1:11" ht="12.75" x14ac:dyDescent="0.2">
      <c r="A144" s="26" t="s">
        <v>66</v>
      </c>
      <c r="B144" s="8">
        <v>132116</v>
      </c>
      <c r="C144" s="8">
        <v>50670</v>
      </c>
      <c r="D144" s="8">
        <v>4893</v>
      </c>
      <c r="E144" s="8">
        <f t="shared" si="9"/>
        <v>55563</v>
      </c>
      <c r="F144" s="8">
        <f>39703-4114</f>
        <v>35589</v>
      </c>
      <c r="G144" s="8">
        <v>15772</v>
      </c>
      <c r="H144" s="8">
        <v>2761</v>
      </c>
      <c r="I144" s="8">
        <f>7145-258</f>
        <v>6887</v>
      </c>
      <c r="J144" s="8">
        <f t="shared" si="10"/>
        <v>116572</v>
      </c>
      <c r="K144" s="13">
        <f t="shared" si="11"/>
        <v>113.33424836152763</v>
      </c>
    </row>
    <row r="145" spans="1:11" ht="12.75" x14ac:dyDescent="0.2">
      <c r="A145" s="26" t="s">
        <v>73</v>
      </c>
      <c r="B145" s="8">
        <v>122809</v>
      </c>
      <c r="C145" s="8">
        <v>51070</v>
      </c>
      <c r="D145" s="8">
        <v>4928</v>
      </c>
      <c r="E145" s="8">
        <f t="shared" si="9"/>
        <v>55998</v>
      </c>
      <c r="F145" s="8">
        <f>33901-3062</f>
        <v>30839</v>
      </c>
      <c r="G145" s="8">
        <v>11433</v>
      </c>
      <c r="H145" s="8">
        <v>704</v>
      </c>
      <c r="I145" s="8">
        <v>6918</v>
      </c>
      <c r="J145" s="8">
        <f t="shared" si="10"/>
        <v>105892</v>
      </c>
      <c r="K145" s="13">
        <f t="shared" si="11"/>
        <v>115.97571110187739</v>
      </c>
    </row>
    <row r="146" spans="1:11" ht="12.75" x14ac:dyDescent="0.2">
      <c r="A146" s="26" t="s">
        <v>74</v>
      </c>
      <c r="B146" s="8">
        <v>121329</v>
      </c>
      <c r="C146" s="8">
        <v>52821</v>
      </c>
      <c r="D146" s="8">
        <v>4998</v>
      </c>
      <c r="E146" s="8">
        <f t="shared" si="9"/>
        <v>57819</v>
      </c>
      <c r="F146" s="8">
        <f>32616-1982</f>
        <v>30634</v>
      </c>
      <c r="G146" s="8">
        <v>7539</v>
      </c>
      <c r="H146" s="8">
        <v>735</v>
      </c>
      <c r="I146" s="8">
        <v>8497</v>
      </c>
      <c r="J146" s="8">
        <f t="shared" si="10"/>
        <v>105224</v>
      </c>
      <c r="K146" s="13">
        <f t="shared" si="11"/>
        <v>115.3054436250285</v>
      </c>
    </row>
    <row r="147" spans="1:11" ht="12.75" x14ac:dyDescent="0.2">
      <c r="A147" s="26" t="s">
        <v>67</v>
      </c>
      <c r="B147" s="8">
        <v>117216</v>
      </c>
      <c r="C147" s="8">
        <v>50295</v>
      </c>
      <c r="D147" s="8">
        <v>5011</v>
      </c>
      <c r="E147" s="8">
        <f t="shared" si="9"/>
        <v>55306</v>
      </c>
      <c r="F147" s="8">
        <f>37979-2734</f>
        <v>35245</v>
      </c>
      <c r="G147" s="8">
        <v>7690</v>
      </c>
      <c r="H147" s="8">
        <v>585</v>
      </c>
      <c r="I147" s="8">
        <v>6877</v>
      </c>
      <c r="J147" s="8">
        <f t="shared" si="10"/>
        <v>105703</v>
      </c>
      <c r="K147" s="13">
        <f t="shared" si="11"/>
        <v>110.89183845302404</v>
      </c>
    </row>
    <row r="148" spans="1:11" ht="12.75" x14ac:dyDescent="0.2">
      <c r="A148" s="26" t="s">
        <v>75</v>
      </c>
      <c r="B148" s="8">
        <v>99980</v>
      </c>
      <c r="C148" s="8">
        <v>50809</v>
      </c>
      <c r="D148" s="8">
        <v>5007</v>
      </c>
      <c r="E148" s="8">
        <f t="shared" si="9"/>
        <v>55816</v>
      </c>
      <c r="F148" s="8">
        <f>30918-2002</f>
        <v>28916</v>
      </c>
      <c r="G148" s="8">
        <v>8037</v>
      </c>
      <c r="H148" s="8">
        <v>420</v>
      </c>
      <c r="I148" s="8">
        <v>7581</v>
      </c>
      <c r="J148" s="8">
        <f t="shared" si="10"/>
        <v>100770</v>
      </c>
      <c r="K148" s="13">
        <f t="shared" si="11"/>
        <v>99.216036518805197</v>
      </c>
    </row>
    <row r="149" spans="1:11" ht="12.75" x14ac:dyDescent="0.2">
      <c r="A149" s="26" t="s">
        <v>76</v>
      </c>
      <c r="B149" s="8">
        <v>90096</v>
      </c>
      <c r="C149" s="8">
        <v>52223</v>
      </c>
      <c r="D149" s="8">
        <v>5012</v>
      </c>
      <c r="E149" s="8">
        <f t="shared" si="9"/>
        <v>57235</v>
      </c>
      <c r="F149" s="8">
        <f>38992-146</f>
        <v>38846</v>
      </c>
      <c r="G149" s="8">
        <v>10434</v>
      </c>
      <c r="H149" s="8">
        <v>1158</v>
      </c>
      <c r="I149" s="8">
        <v>8155</v>
      </c>
      <c r="J149" s="8">
        <f t="shared" si="10"/>
        <v>115828</v>
      </c>
      <c r="K149" s="13">
        <f t="shared" si="11"/>
        <v>77.784300859895708</v>
      </c>
    </row>
    <row r="150" spans="1:11" ht="12.75" x14ac:dyDescent="0.2">
      <c r="A150" s="26" t="s">
        <v>68</v>
      </c>
      <c r="B150" s="8">
        <v>101668</v>
      </c>
      <c r="C150" s="8">
        <v>51706</v>
      </c>
      <c r="D150" s="8">
        <v>5101</v>
      </c>
      <c r="E150" s="8">
        <f t="shared" si="9"/>
        <v>56807</v>
      </c>
      <c r="F150" s="8">
        <f>47667-2086</f>
        <v>45581</v>
      </c>
      <c r="G150" s="8">
        <v>13254</v>
      </c>
      <c r="H150" s="8">
        <v>905</v>
      </c>
      <c r="I150" s="8">
        <f>8201-114</f>
        <v>8087</v>
      </c>
      <c r="J150" s="8">
        <f t="shared" si="10"/>
        <v>124634</v>
      </c>
      <c r="K150" s="13">
        <f t="shared" si="11"/>
        <v>81.573246465651422</v>
      </c>
    </row>
    <row r="151" spans="1:11" ht="14.25" customHeight="1" x14ac:dyDescent="0.2">
      <c r="A151" s="17" t="s">
        <v>33</v>
      </c>
      <c r="B151" s="8"/>
      <c r="C151" s="8"/>
      <c r="D151" s="8"/>
      <c r="E151" s="8"/>
      <c r="F151" s="8"/>
      <c r="G151" s="8"/>
      <c r="H151" s="8"/>
      <c r="I151" s="8"/>
      <c r="J151" s="8"/>
      <c r="K151" s="13"/>
    </row>
    <row r="152" spans="1:11" ht="12.75" x14ac:dyDescent="0.2">
      <c r="A152" s="26" t="s">
        <v>69</v>
      </c>
      <c r="B152" s="8">
        <v>100516</v>
      </c>
      <c r="C152" s="8">
        <v>51660</v>
      </c>
      <c r="D152" s="8">
        <v>5059</v>
      </c>
      <c r="E152" s="8">
        <f t="shared" ref="E152:E163" si="12">D152+C152</f>
        <v>56719</v>
      </c>
      <c r="F152" s="8">
        <f>49029-9428</f>
        <v>39601</v>
      </c>
      <c r="G152" s="8">
        <v>13224</v>
      </c>
      <c r="H152" s="8">
        <v>1056</v>
      </c>
      <c r="I152" s="8">
        <v>9723</v>
      </c>
      <c r="J152" s="8">
        <f t="shared" ref="J152:J163" si="13">SUM(E152:I152)</f>
        <v>120323</v>
      </c>
      <c r="K152" s="13">
        <f t="shared" ref="K152:K163" si="14">(+B152/J152)*100</f>
        <v>83.538475603168138</v>
      </c>
    </row>
    <row r="153" spans="1:11" ht="12.75" x14ac:dyDescent="0.2">
      <c r="A153" s="26" t="s">
        <v>70</v>
      </c>
      <c r="B153" s="8">
        <v>93058</v>
      </c>
      <c r="C153" s="8">
        <v>52868</v>
      </c>
      <c r="D153" s="8">
        <v>5057</v>
      </c>
      <c r="E153" s="8">
        <f t="shared" si="12"/>
        <v>57925</v>
      </c>
      <c r="F153" s="8">
        <f>36477-306</f>
        <v>36171</v>
      </c>
      <c r="G153" s="8">
        <v>12292</v>
      </c>
      <c r="H153" s="8">
        <v>1616</v>
      </c>
      <c r="I153" s="8">
        <v>7430</v>
      </c>
      <c r="J153" s="8">
        <f t="shared" si="13"/>
        <v>115434</v>
      </c>
      <c r="K153" s="13">
        <f t="shared" si="14"/>
        <v>80.615763120051284</v>
      </c>
    </row>
    <row r="154" spans="1:11" ht="12.75" x14ac:dyDescent="0.2">
      <c r="A154" s="26" t="s">
        <v>65</v>
      </c>
      <c r="B154" s="8">
        <v>86041</v>
      </c>
      <c r="C154" s="8">
        <v>53026</v>
      </c>
      <c r="D154" s="8">
        <v>5125</v>
      </c>
      <c r="E154" s="8">
        <f t="shared" si="12"/>
        <v>58151</v>
      </c>
      <c r="F154" s="8">
        <f>43419-6188</f>
        <v>37231</v>
      </c>
      <c r="G154" s="8">
        <v>16414</v>
      </c>
      <c r="H154" s="8">
        <v>951</v>
      </c>
      <c r="I154" s="8">
        <v>7147</v>
      </c>
      <c r="J154" s="8">
        <f t="shared" si="13"/>
        <v>119894</v>
      </c>
      <c r="K154" s="13">
        <f t="shared" si="14"/>
        <v>71.764225065474506</v>
      </c>
    </row>
    <row r="155" spans="1:11" ht="12.75" x14ac:dyDescent="0.2">
      <c r="A155" s="26" t="s">
        <v>71</v>
      </c>
      <c r="B155" s="8">
        <f>84249-386</f>
        <v>83863</v>
      </c>
      <c r="C155" s="8">
        <v>57163</v>
      </c>
      <c r="D155" s="8">
        <v>5181</v>
      </c>
      <c r="E155" s="8">
        <f t="shared" si="12"/>
        <v>62344</v>
      </c>
      <c r="F155" s="8">
        <f>33896-1713</f>
        <v>32183</v>
      </c>
      <c r="G155" s="8">
        <v>5413</v>
      </c>
      <c r="H155" s="8">
        <v>148</v>
      </c>
      <c r="I155" s="8">
        <v>6989</v>
      </c>
      <c r="J155" s="8">
        <f t="shared" si="13"/>
        <v>107077</v>
      </c>
      <c r="K155" s="13">
        <f t="shared" si="14"/>
        <v>78.320274195205315</v>
      </c>
    </row>
    <row r="156" spans="1:11" ht="12.75" x14ac:dyDescent="0.2">
      <c r="A156" s="26" t="s">
        <v>72</v>
      </c>
      <c r="B156" s="8">
        <f>85721-386</f>
        <v>85335</v>
      </c>
      <c r="C156" s="8">
        <v>59250</v>
      </c>
      <c r="D156" s="8">
        <v>5242</v>
      </c>
      <c r="E156" s="8">
        <f t="shared" si="12"/>
        <v>64492</v>
      </c>
      <c r="F156" s="8">
        <f>39396-4892</f>
        <v>34504</v>
      </c>
      <c r="G156" s="8">
        <v>5418</v>
      </c>
      <c r="H156" s="8">
        <v>647</v>
      </c>
      <c r="I156" s="8">
        <v>6413</v>
      </c>
      <c r="J156" s="8">
        <f t="shared" si="13"/>
        <v>111474</v>
      </c>
      <c r="K156" s="13">
        <f t="shared" si="14"/>
        <v>76.551482856989068</v>
      </c>
    </row>
    <row r="157" spans="1:11" ht="12.75" x14ac:dyDescent="0.2">
      <c r="A157" s="26" t="s">
        <v>66</v>
      </c>
      <c r="B157" s="8">
        <f>99863-13503-386</f>
        <v>85974</v>
      </c>
      <c r="C157" s="8">
        <v>59891</v>
      </c>
      <c r="D157" s="8">
        <v>5282</v>
      </c>
      <c r="E157" s="8">
        <f t="shared" si="12"/>
        <v>65173</v>
      </c>
      <c r="F157" s="8">
        <f>37454-6874</f>
        <v>30580</v>
      </c>
      <c r="G157" s="8">
        <v>5454</v>
      </c>
      <c r="H157" s="8">
        <v>575</v>
      </c>
      <c r="I157" s="8">
        <v>5293</v>
      </c>
      <c r="J157" s="8">
        <f t="shared" si="13"/>
        <v>107075</v>
      </c>
      <c r="K157" s="13">
        <f t="shared" si="14"/>
        <v>80.293252393182343</v>
      </c>
    </row>
    <row r="158" spans="1:11" ht="12.75" x14ac:dyDescent="0.2">
      <c r="A158" s="26" t="s">
        <v>73</v>
      </c>
      <c r="B158" s="8">
        <f>76114-386</f>
        <v>75728</v>
      </c>
      <c r="C158" s="8">
        <v>57728</v>
      </c>
      <c r="D158" s="8">
        <v>5333</v>
      </c>
      <c r="E158" s="8">
        <f t="shared" si="12"/>
        <v>63061</v>
      </c>
      <c r="F158" s="8">
        <f>44981-2933</f>
        <v>42048</v>
      </c>
      <c r="G158" s="8">
        <v>5058</v>
      </c>
      <c r="H158" s="8">
        <v>382</v>
      </c>
      <c r="I158" s="8">
        <v>4414</v>
      </c>
      <c r="J158" s="8">
        <f t="shared" si="13"/>
        <v>114963</v>
      </c>
      <c r="K158" s="13">
        <f t="shared" si="14"/>
        <v>65.871628263006357</v>
      </c>
    </row>
    <row r="159" spans="1:11" ht="12.75" x14ac:dyDescent="0.2">
      <c r="A159" s="26" t="s">
        <v>74</v>
      </c>
      <c r="B159" s="8">
        <f>73043-386</f>
        <v>72657</v>
      </c>
      <c r="C159" s="8">
        <v>56262</v>
      </c>
      <c r="D159" s="8">
        <v>5361</v>
      </c>
      <c r="E159" s="8">
        <f t="shared" si="12"/>
        <v>61623</v>
      </c>
      <c r="F159" s="8">
        <f>31227-5731</f>
        <v>25496</v>
      </c>
      <c r="G159" s="8">
        <v>5093</v>
      </c>
      <c r="H159" s="8">
        <v>582</v>
      </c>
      <c r="I159" s="8">
        <v>4528</v>
      </c>
      <c r="J159" s="8">
        <f t="shared" si="13"/>
        <v>97322</v>
      </c>
      <c r="K159" s="13">
        <f t="shared" si="14"/>
        <v>74.656295596062563</v>
      </c>
    </row>
    <row r="160" spans="1:11" ht="12.75" x14ac:dyDescent="0.2">
      <c r="A160" s="26" t="s">
        <v>67</v>
      </c>
      <c r="B160" s="8">
        <f>67119-386</f>
        <v>66733</v>
      </c>
      <c r="C160" s="8">
        <v>53328</v>
      </c>
      <c r="D160" s="8">
        <v>5372</v>
      </c>
      <c r="E160" s="8">
        <f t="shared" si="12"/>
        <v>58700</v>
      </c>
      <c r="F160" s="8">
        <f>33337-4644</f>
        <v>28693</v>
      </c>
      <c r="G160" s="8">
        <v>5128</v>
      </c>
      <c r="H160" s="8">
        <v>1185</v>
      </c>
      <c r="I160" s="8">
        <v>5897</v>
      </c>
      <c r="J160" s="8">
        <f t="shared" si="13"/>
        <v>99603</v>
      </c>
      <c r="K160" s="13">
        <f t="shared" si="14"/>
        <v>66.998985974318032</v>
      </c>
    </row>
    <row r="161" spans="1:11" ht="12.75" x14ac:dyDescent="0.2">
      <c r="A161" s="26" t="s">
        <v>75</v>
      </c>
      <c r="B161" s="8">
        <f>63271-386</f>
        <v>62885</v>
      </c>
      <c r="C161" s="8">
        <v>53151</v>
      </c>
      <c r="D161" s="8">
        <v>5322</v>
      </c>
      <c r="E161" s="8">
        <f t="shared" si="12"/>
        <v>58473</v>
      </c>
      <c r="F161" s="8">
        <f>33770-779</f>
        <v>32991</v>
      </c>
      <c r="G161" s="8">
        <v>5264</v>
      </c>
      <c r="H161" s="8">
        <v>598</v>
      </c>
      <c r="I161" s="8">
        <v>4999</v>
      </c>
      <c r="J161" s="8">
        <f t="shared" si="13"/>
        <v>102325</v>
      </c>
      <c r="K161" s="13">
        <f t="shared" si="14"/>
        <v>61.456144637185439</v>
      </c>
    </row>
    <row r="162" spans="1:11" ht="12.75" x14ac:dyDescent="0.2">
      <c r="A162" s="26" t="s">
        <v>76</v>
      </c>
      <c r="B162" s="8">
        <f>82462-386</f>
        <v>82076</v>
      </c>
      <c r="C162" s="8">
        <v>53997</v>
      </c>
      <c r="D162" s="8">
        <v>5331</v>
      </c>
      <c r="E162" s="8">
        <f t="shared" si="12"/>
        <v>59328</v>
      </c>
      <c r="F162" s="8">
        <f>48460-1202</f>
        <v>47258</v>
      </c>
      <c r="G162" s="8">
        <v>1497</v>
      </c>
      <c r="H162" s="8">
        <v>748</v>
      </c>
      <c r="I162" s="8">
        <v>4595</v>
      </c>
      <c r="J162" s="8">
        <f t="shared" si="13"/>
        <v>113426</v>
      </c>
      <c r="K162" s="13">
        <f t="shared" si="14"/>
        <v>72.360834376597964</v>
      </c>
    </row>
    <row r="163" spans="1:11" ht="12.75" x14ac:dyDescent="0.2">
      <c r="A163" s="26" t="s">
        <v>68</v>
      </c>
      <c r="B163" s="8">
        <f>63780-386</f>
        <v>63394</v>
      </c>
      <c r="C163" s="8">
        <v>56051</v>
      </c>
      <c r="D163" s="8">
        <v>5431</v>
      </c>
      <c r="E163" s="8">
        <f t="shared" si="12"/>
        <v>61482</v>
      </c>
      <c r="F163" s="8">
        <f>42644-6166</f>
        <v>36478</v>
      </c>
      <c r="G163" s="8">
        <v>1500</v>
      </c>
      <c r="H163" s="8">
        <v>507</v>
      </c>
      <c r="I163" s="8">
        <v>5490</v>
      </c>
      <c r="J163" s="8">
        <f t="shared" si="13"/>
        <v>105457</v>
      </c>
      <c r="K163" s="13">
        <f t="shared" si="14"/>
        <v>60.113600804119216</v>
      </c>
    </row>
    <row r="164" spans="1:11" ht="12.75" x14ac:dyDescent="0.2">
      <c r="A164" s="17" t="s">
        <v>34</v>
      </c>
      <c r="B164" s="8"/>
      <c r="C164" s="8"/>
      <c r="D164" s="8"/>
      <c r="E164" s="8"/>
      <c r="F164" s="8"/>
      <c r="G164" s="8"/>
      <c r="H164" s="8"/>
      <c r="I164" s="8"/>
      <c r="J164" s="8"/>
      <c r="K164" s="13"/>
    </row>
    <row r="165" spans="1:11" ht="12.75" x14ac:dyDescent="0.2">
      <c r="A165" s="26" t="s">
        <v>69</v>
      </c>
      <c r="B165" s="8">
        <f>59662-386</f>
        <v>59276</v>
      </c>
      <c r="C165" s="8">
        <v>53768</v>
      </c>
      <c r="D165" s="8">
        <v>5352</v>
      </c>
      <c r="E165" s="8">
        <f t="shared" ref="E165:E176" si="15">D165+C165</f>
        <v>59120</v>
      </c>
      <c r="F165" s="8">
        <f>36149-2346</f>
        <v>33803</v>
      </c>
      <c r="G165" s="8">
        <v>6536</v>
      </c>
      <c r="H165" s="8">
        <v>517</v>
      </c>
      <c r="I165" s="8">
        <v>4640</v>
      </c>
      <c r="J165" s="8">
        <f t="shared" ref="J165:J176" si="16">SUM(E165:I165)</f>
        <v>104616</v>
      </c>
      <c r="K165" s="13">
        <f t="shared" ref="K165:K176" si="17">(+B165/J165)*100</f>
        <v>56.660549055593791</v>
      </c>
    </row>
    <row r="166" spans="1:11" ht="12.75" x14ac:dyDescent="0.2">
      <c r="A166" s="26" t="s">
        <v>70</v>
      </c>
      <c r="B166" s="8">
        <f>57770-386</f>
        <v>57384</v>
      </c>
      <c r="C166" s="8">
        <v>55992</v>
      </c>
      <c r="D166" s="8">
        <v>5359</v>
      </c>
      <c r="E166" s="8">
        <f t="shared" si="15"/>
        <v>61351</v>
      </c>
      <c r="F166" s="8">
        <f>38499-1961</f>
        <v>36538</v>
      </c>
      <c r="G166" s="8">
        <v>6407</v>
      </c>
      <c r="H166" s="8">
        <v>623</v>
      </c>
      <c r="I166" s="8">
        <v>5681</v>
      </c>
      <c r="J166" s="8">
        <f t="shared" si="16"/>
        <v>110600</v>
      </c>
      <c r="K166" s="13">
        <f t="shared" si="17"/>
        <v>51.884267631103079</v>
      </c>
    </row>
    <row r="167" spans="1:11" ht="12.75" x14ac:dyDescent="0.2">
      <c r="A167" s="26" t="s">
        <v>65</v>
      </c>
      <c r="B167" s="8">
        <f>57995-386</f>
        <v>57609</v>
      </c>
      <c r="C167" s="8">
        <v>58162</v>
      </c>
      <c r="D167" s="8">
        <v>5381</v>
      </c>
      <c r="E167" s="8">
        <f t="shared" si="15"/>
        <v>63543</v>
      </c>
      <c r="F167" s="8">
        <f>38262-9551</f>
        <v>28711</v>
      </c>
      <c r="G167" s="8">
        <v>11007</v>
      </c>
      <c r="H167" s="8">
        <v>1153</v>
      </c>
      <c r="I167" s="8">
        <v>4242</v>
      </c>
      <c r="J167" s="8">
        <f t="shared" si="16"/>
        <v>108656</v>
      </c>
      <c r="K167" s="13">
        <f t="shared" si="17"/>
        <v>53.01962155794434</v>
      </c>
    </row>
    <row r="168" spans="1:11" ht="12.75" x14ac:dyDescent="0.2">
      <c r="A168" s="26" t="s">
        <v>71</v>
      </c>
      <c r="B168" s="8">
        <f>58434-386</f>
        <v>58048</v>
      </c>
      <c r="C168" s="8">
        <v>57446</v>
      </c>
      <c r="D168" s="8">
        <v>5409</v>
      </c>
      <c r="E168" s="8">
        <f t="shared" si="15"/>
        <v>62855</v>
      </c>
      <c r="F168" s="8">
        <f>39209-6587</f>
        <v>32622</v>
      </c>
      <c r="G168" s="8">
        <v>10120</v>
      </c>
      <c r="H168" s="8">
        <v>635</v>
      </c>
      <c r="I168" s="8">
        <v>5759</v>
      </c>
      <c r="J168" s="8">
        <f t="shared" si="16"/>
        <v>111991</v>
      </c>
      <c r="K168" s="13">
        <f t="shared" si="17"/>
        <v>51.832736559187786</v>
      </c>
    </row>
    <row r="169" spans="1:11" ht="12.75" x14ac:dyDescent="0.2">
      <c r="A169" s="26" t="s">
        <v>72</v>
      </c>
      <c r="B169" s="8">
        <f>69102-386</f>
        <v>68716</v>
      </c>
      <c r="C169" s="8">
        <v>57954</v>
      </c>
      <c r="D169" s="8">
        <v>5440</v>
      </c>
      <c r="E169" s="8">
        <f t="shared" si="15"/>
        <v>63394</v>
      </c>
      <c r="F169" s="8">
        <f>42666-222</f>
        <v>42444</v>
      </c>
      <c r="G169" s="8">
        <v>5272</v>
      </c>
      <c r="H169" s="8">
        <v>244</v>
      </c>
      <c r="I169" s="8">
        <v>5313</v>
      </c>
      <c r="J169" s="8">
        <f t="shared" si="16"/>
        <v>116667</v>
      </c>
      <c r="K169" s="13">
        <f t="shared" si="17"/>
        <v>58.899260287827751</v>
      </c>
    </row>
    <row r="170" spans="1:11" ht="12.75" x14ac:dyDescent="0.2">
      <c r="A170" s="26" t="s">
        <v>66</v>
      </c>
      <c r="B170" s="8">
        <f>73134-386</f>
        <v>72748</v>
      </c>
      <c r="C170" s="8">
        <v>57712</v>
      </c>
      <c r="D170" s="8">
        <v>5471</v>
      </c>
      <c r="E170" s="8">
        <f t="shared" si="15"/>
        <v>63183</v>
      </c>
      <c r="F170" s="8">
        <f>39145-4494</f>
        <v>34651</v>
      </c>
      <c r="G170" s="8">
        <v>5281</v>
      </c>
      <c r="H170" s="8">
        <v>536</v>
      </c>
      <c r="I170" s="8">
        <v>6375</v>
      </c>
      <c r="J170" s="8">
        <f t="shared" si="16"/>
        <v>110026</v>
      </c>
      <c r="K170" s="13">
        <f t="shared" si="17"/>
        <v>66.118917346808942</v>
      </c>
    </row>
    <row r="171" spans="1:11" ht="12.75" x14ac:dyDescent="0.2">
      <c r="A171" s="26" t="s">
        <v>73</v>
      </c>
      <c r="B171" s="8">
        <f>71213-386</f>
        <v>70827</v>
      </c>
      <c r="C171" s="8">
        <v>59321</v>
      </c>
      <c r="D171" s="8">
        <v>5596</v>
      </c>
      <c r="E171" s="8">
        <f t="shared" si="15"/>
        <v>64917</v>
      </c>
      <c r="F171" s="8">
        <f>42778-3670</f>
        <v>39108</v>
      </c>
      <c r="G171" s="8">
        <v>2593</v>
      </c>
      <c r="H171" s="8">
        <v>360</v>
      </c>
      <c r="I171" s="8">
        <v>6100</v>
      </c>
      <c r="J171" s="8">
        <f t="shared" si="16"/>
        <v>113078</v>
      </c>
      <c r="K171" s="13">
        <f t="shared" si="17"/>
        <v>62.635525920161307</v>
      </c>
    </row>
    <row r="172" spans="1:11" ht="12.75" x14ac:dyDescent="0.2">
      <c r="A172" s="26" t="s">
        <v>74</v>
      </c>
      <c r="B172" s="8">
        <f>70569-386</f>
        <v>70183</v>
      </c>
      <c r="C172" s="8">
        <v>57930</v>
      </c>
      <c r="D172" s="8">
        <v>5743</v>
      </c>
      <c r="E172" s="8">
        <f t="shared" si="15"/>
        <v>63673</v>
      </c>
      <c r="F172" s="8">
        <f>30172-4853</f>
        <v>25319</v>
      </c>
      <c r="G172" s="8">
        <v>8102</v>
      </c>
      <c r="H172" s="8">
        <v>507</v>
      </c>
      <c r="I172" s="8">
        <v>5634</v>
      </c>
      <c r="J172" s="8">
        <f t="shared" si="16"/>
        <v>103235</v>
      </c>
      <c r="K172" s="13">
        <f t="shared" si="17"/>
        <v>67.983726449363104</v>
      </c>
    </row>
    <row r="173" spans="1:11" ht="12.75" x14ac:dyDescent="0.2">
      <c r="A173" s="26" t="s">
        <v>67</v>
      </c>
      <c r="B173" s="8">
        <f>62772-386</f>
        <v>62386</v>
      </c>
      <c r="C173" s="8">
        <v>56811</v>
      </c>
      <c r="D173" s="8">
        <v>5838</v>
      </c>
      <c r="E173" s="8">
        <f t="shared" si="15"/>
        <v>62649</v>
      </c>
      <c r="F173" s="8">
        <f>41594-5456</f>
        <v>36138</v>
      </c>
      <c r="G173" s="8">
        <v>1476</v>
      </c>
      <c r="H173" s="8">
        <v>332</v>
      </c>
      <c r="I173" s="8">
        <v>5985</v>
      </c>
      <c r="J173" s="8">
        <f t="shared" si="16"/>
        <v>106580</v>
      </c>
      <c r="K173" s="13">
        <f t="shared" si="17"/>
        <v>58.534434227810095</v>
      </c>
    </row>
    <row r="174" spans="1:11" ht="12.75" x14ac:dyDescent="0.2">
      <c r="A174" s="26" t="s">
        <v>75</v>
      </c>
      <c r="B174" s="8">
        <v>45380</v>
      </c>
      <c r="C174" s="8">
        <v>56416</v>
      </c>
      <c r="D174" s="8">
        <v>5875</v>
      </c>
      <c r="E174" s="8">
        <f t="shared" si="15"/>
        <v>62291</v>
      </c>
      <c r="F174" s="8">
        <f>38899-4931</f>
        <v>33968</v>
      </c>
      <c r="G174" s="8">
        <v>578</v>
      </c>
      <c r="H174" s="8">
        <v>266</v>
      </c>
      <c r="I174" s="8">
        <v>5689</v>
      </c>
      <c r="J174" s="8">
        <f t="shared" si="16"/>
        <v>102792</v>
      </c>
      <c r="K174" s="13">
        <f t="shared" si="17"/>
        <v>44.147404467273716</v>
      </c>
    </row>
    <row r="175" spans="1:11" ht="12.75" x14ac:dyDescent="0.2">
      <c r="A175" s="26" t="s">
        <v>76</v>
      </c>
      <c r="B175" s="8">
        <v>49696</v>
      </c>
      <c r="C175" s="8">
        <v>56237</v>
      </c>
      <c r="D175" s="8">
        <v>6010</v>
      </c>
      <c r="E175" s="8">
        <f t="shared" si="15"/>
        <v>62247</v>
      </c>
      <c r="F175" s="8">
        <f>40397-2961</f>
        <v>37436</v>
      </c>
      <c r="G175" s="8">
        <v>820</v>
      </c>
      <c r="H175" s="8">
        <v>456</v>
      </c>
      <c r="I175" s="8">
        <v>5256</v>
      </c>
      <c r="J175" s="8">
        <f t="shared" si="16"/>
        <v>106215</v>
      </c>
      <c r="K175" s="13">
        <f t="shared" si="17"/>
        <v>46.7881184390152</v>
      </c>
    </row>
    <row r="176" spans="1:11" ht="12.75" x14ac:dyDescent="0.2">
      <c r="A176" s="26" t="s">
        <v>68</v>
      </c>
      <c r="B176" s="8">
        <f>54828-386</f>
        <v>54442</v>
      </c>
      <c r="C176" s="8">
        <v>60018</v>
      </c>
      <c r="D176" s="8">
        <v>6249</v>
      </c>
      <c r="E176" s="8">
        <f t="shared" si="15"/>
        <v>66267</v>
      </c>
      <c r="F176" s="8">
        <f>35606-8276</f>
        <v>27330</v>
      </c>
      <c r="G176" s="8">
        <v>4041</v>
      </c>
      <c r="H176" s="8">
        <v>626</v>
      </c>
      <c r="I176" s="8">
        <v>5538</v>
      </c>
      <c r="J176" s="8">
        <f t="shared" si="16"/>
        <v>103802</v>
      </c>
      <c r="K176" s="13">
        <f t="shared" si="17"/>
        <v>52.447929712336951</v>
      </c>
    </row>
    <row r="177" spans="1:11" ht="12.75" x14ac:dyDescent="0.2">
      <c r="A177" s="17" t="s">
        <v>35</v>
      </c>
      <c r="B177" s="8"/>
      <c r="C177" s="8"/>
      <c r="D177" s="8"/>
      <c r="E177" s="8"/>
      <c r="F177" s="8"/>
      <c r="G177" s="8"/>
      <c r="H177" s="8"/>
      <c r="I177" s="8"/>
      <c r="J177" s="8"/>
      <c r="K177" s="13"/>
    </row>
    <row r="178" spans="1:11" ht="12.75" x14ac:dyDescent="0.2">
      <c r="A178" s="26" t="s">
        <v>69</v>
      </c>
      <c r="B178" s="8">
        <f>61655-13638-386</f>
        <v>47631</v>
      </c>
      <c r="C178" s="8">
        <v>55036</v>
      </c>
      <c r="D178" s="8">
        <v>6158</v>
      </c>
      <c r="E178" s="8">
        <f t="shared" ref="E178:E189" si="18">D178+C178</f>
        <v>61194</v>
      </c>
      <c r="F178" s="8">
        <f>33578-4538</f>
        <v>29040</v>
      </c>
      <c r="G178" s="8">
        <v>4726</v>
      </c>
      <c r="H178" s="8">
        <v>1020</v>
      </c>
      <c r="I178" s="8">
        <v>5023</v>
      </c>
      <c r="J178" s="8">
        <f t="shared" ref="J178:J189" si="19">SUM(E178:I178)</f>
        <v>101003</v>
      </c>
      <c r="K178" s="13">
        <f t="shared" ref="K178:K189" si="20">(+B178/J178)*100</f>
        <v>47.158005207766109</v>
      </c>
    </row>
    <row r="179" spans="1:11" ht="12.75" x14ac:dyDescent="0.2">
      <c r="A179" s="26" t="s">
        <v>70</v>
      </c>
      <c r="B179" s="8">
        <f>55036-14268-386</f>
        <v>40382</v>
      </c>
      <c r="C179" s="8">
        <v>55946</v>
      </c>
      <c r="D179" s="8">
        <v>6221</v>
      </c>
      <c r="E179" s="8">
        <f t="shared" si="18"/>
        <v>62167</v>
      </c>
      <c r="F179" s="8">
        <f>27607-5918</f>
        <v>21689</v>
      </c>
      <c r="G179" s="8">
        <v>5334</v>
      </c>
      <c r="H179" s="8">
        <v>442</v>
      </c>
      <c r="I179" s="8">
        <v>4618</v>
      </c>
      <c r="J179" s="8">
        <f t="shared" si="19"/>
        <v>94250</v>
      </c>
      <c r="K179" s="13">
        <f t="shared" si="20"/>
        <v>42.845623342175067</v>
      </c>
    </row>
    <row r="180" spans="1:11" ht="12.75" x14ac:dyDescent="0.2">
      <c r="A180" s="26" t="s">
        <v>65</v>
      </c>
      <c r="B180" s="8">
        <f>54711-15015-386</f>
        <v>39310</v>
      </c>
      <c r="C180" s="8">
        <v>58004</v>
      </c>
      <c r="D180" s="8">
        <v>6350</v>
      </c>
      <c r="E180" s="8">
        <f t="shared" si="18"/>
        <v>64354</v>
      </c>
      <c r="F180" s="8">
        <f>27724-4482</f>
        <v>23242</v>
      </c>
      <c r="G180" s="8">
        <v>2243</v>
      </c>
      <c r="H180" s="8">
        <v>5457</v>
      </c>
      <c r="I180" s="8">
        <v>5550</v>
      </c>
      <c r="J180" s="8">
        <f t="shared" si="19"/>
        <v>100846</v>
      </c>
      <c r="K180" s="13">
        <f t="shared" si="20"/>
        <v>38.980227277234597</v>
      </c>
    </row>
    <row r="181" spans="1:11" ht="12.75" x14ac:dyDescent="0.2">
      <c r="A181" s="26" t="s">
        <v>71</v>
      </c>
      <c r="B181" s="8">
        <f>52259-14163-386</f>
        <v>37710</v>
      </c>
      <c r="C181" s="8">
        <v>59929</v>
      </c>
      <c r="D181" s="8">
        <v>6438</v>
      </c>
      <c r="E181" s="8">
        <f t="shared" si="18"/>
        <v>66367</v>
      </c>
      <c r="F181" s="8">
        <f>23400-5472</f>
        <v>17928</v>
      </c>
      <c r="G181" s="8">
        <v>2246</v>
      </c>
      <c r="H181" s="8">
        <v>4937</v>
      </c>
      <c r="I181" s="8">
        <v>5240</v>
      </c>
      <c r="J181" s="8">
        <f t="shared" si="19"/>
        <v>96718</v>
      </c>
      <c r="K181" s="13">
        <f t="shared" si="20"/>
        <v>38.98963998428421</v>
      </c>
    </row>
    <row r="182" spans="1:11" ht="12.75" x14ac:dyDescent="0.2">
      <c r="A182" s="26" t="s">
        <v>72</v>
      </c>
      <c r="B182" s="8">
        <f>62403-14096-386</f>
        <v>47921</v>
      </c>
      <c r="C182" s="8">
        <v>59645</v>
      </c>
      <c r="D182" s="8">
        <v>6544</v>
      </c>
      <c r="E182" s="8">
        <f t="shared" si="18"/>
        <v>66189</v>
      </c>
      <c r="F182" s="8">
        <f>31457-1609</f>
        <v>29848</v>
      </c>
      <c r="G182" s="8">
        <v>2849</v>
      </c>
      <c r="H182" s="8">
        <v>5259</v>
      </c>
      <c r="I182" s="8">
        <v>4357</v>
      </c>
      <c r="J182" s="8">
        <f t="shared" si="19"/>
        <v>108502</v>
      </c>
      <c r="K182" s="13">
        <f t="shared" si="20"/>
        <v>44.166006156568542</v>
      </c>
    </row>
    <row r="183" spans="1:11" ht="12.75" x14ac:dyDescent="0.2">
      <c r="A183" s="26" t="s">
        <v>66</v>
      </c>
      <c r="B183" s="8">
        <f>60622-14056-386</f>
        <v>46180</v>
      </c>
      <c r="C183" s="8">
        <v>60046</v>
      </c>
      <c r="D183" s="8">
        <v>6612</v>
      </c>
      <c r="E183" s="8">
        <f t="shared" si="18"/>
        <v>66658</v>
      </c>
      <c r="F183" s="8">
        <f>30096-6074</f>
        <v>24022</v>
      </c>
      <c r="G183" s="8">
        <v>2622</v>
      </c>
      <c r="H183" s="8">
        <v>3577</v>
      </c>
      <c r="I183" s="8">
        <v>3876</v>
      </c>
      <c r="J183" s="8">
        <f t="shared" si="19"/>
        <v>100755</v>
      </c>
      <c r="K183" s="13">
        <f t="shared" si="20"/>
        <v>45.833953649942934</v>
      </c>
    </row>
    <row r="184" spans="1:11" ht="12.75" x14ac:dyDescent="0.2">
      <c r="A184" s="26" t="s">
        <v>73</v>
      </c>
      <c r="B184" s="8">
        <f>74205-13767-386</f>
        <v>60052</v>
      </c>
      <c r="C184" s="8">
        <v>61536</v>
      </c>
      <c r="D184" s="8">
        <v>6612</v>
      </c>
      <c r="E184" s="8">
        <f t="shared" si="18"/>
        <v>68148</v>
      </c>
      <c r="F184" s="8">
        <f>39989-4568</f>
        <v>35421</v>
      </c>
      <c r="G184" s="8">
        <v>1699</v>
      </c>
      <c r="H184" s="8">
        <v>2977</v>
      </c>
      <c r="I184" s="8">
        <v>5066</v>
      </c>
      <c r="J184" s="8">
        <f t="shared" si="19"/>
        <v>113311</v>
      </c>
      <c r="K184" s="13">
        <f t="shared" si="20"/>
        <v>52.997502449012011</v>
      </c>
    </row>
    <row r="185" spans="1:11" ht="12.75" x14ac:dyDescent="0.2">
      <c r="A185" s="26" t="s">
        <v>74</v>
      </c>
      <c r="B185" s="8">
        <f>69725-13851-386</f>
        <v>55488</v>
      </c>
      <c r="C185" s="8">
        <v>59956</v>
      </c>
      <c r="D185" s="8">
        <v>6651</v>
      </c>
      <c r="E185" s="8">
        <f t="shared" si="18"/>
        <v>66607</v>
      </c>
      <c r="F185" s="8">
        <f>26628-2228</f>
        <v>24400</v>
      </c>
      <c r="G185" s="8">
        <v>1831</v>
      </c>
      <c r="H185" s="8">
        <v>2623</v>
      </c>
      <c r="I185" s="8">
        <v>4887</v>
      </c>
      <c r="J185" s="8">
        <f t="shared" si="19"/>
        <v>100348</v>
      </c>
      <c r="K185" s="13">
        <f t="shared" si="20"/>
        <v>55.295571411488019</v>
      </c>
    </row>
    <row r="186" spans="1:11" ht="12.75" x14ac:dyDescent="0.2">
      <c r="A186" s="26" t="s">
        <v>67</v>
      </c>
      <c r="B186" s="8">
        <f>71104-13845-386</f>
        <v>56873</v>
      </c>
      <c r="C186" s="8">
        <v>60255</v>
      </c>
      <c r="D186" s="8">
        <v>6713</v>
      </c>
      <c r="E186" s="8">
        <f t="shared" si="18"/>
        <v>66968</v>
      </c>
      <c r="F186" s="8">
        <f>38397-7716</f>
        <v>30681</v>
      </c>
      <c r="G186" s="8">
        <v>9237</v>
      </c>
      <c r="H186" s="8">
        <v>2409</v>
      </c>
      <c r="I186" s="8">
        <v>5460</v>
      </c>
      <c r="J186" s="8">
        <f t="shared" si="19"/>
        <v>114755</v>
      </c>
      <c r="K186" s="13">
        <f t="shared" si="20"/>
        <v>49.560367739967759</v>
      </c>
    </row>
    <row r="187" spans="1:11" ht="12.75" x14ac:dyDescent="0.2">
      <c r="A187" s="26" t="s">
        <v>75</v>
      </c>
      <c r="B187" s="8">
        <f>67727-13819-386</f>
        <v>53522</v>
      </c>
      <c r="C187" s="8">
        <v>59088</v>
      </c>
      <c r="D187" s="8">
        <v>6677</v>
      </c>
      <c r="E187" s="8">
        <f t="shared" si="18"/>
        <v>65765</v>
      </c>
      <c r="F187" s="8">
        <f>34642-2121</f>
        <v>32521</v>
      </c>
      <c r="G187" s="8">
        <v>6153</v>
      </c>
      <c r="H187" s="8">
        <v>469</v>
      </c>
      <c r="I187" s="8">
        <v>6105</v>
      </c>
      <c r="J187" s="8">
        <f t="shared" si="19"/>
        <v>111013</v>
      </c>
      <c r="K187" s="13">
        <f t="shared" si="20"/>
        <v>48.21237152405574</v>
      </c>
    </row>
    <row r="188" spans="1:11" ht="12.75" x14ac:dyDescent="0.2">
      <c r="A188" s="26" t="s">
        <v>76</v>
      </c>
      <c r="B188" s="8">
        <f>77849-13805-386</f>
        <v>63658</v>
      </c>
      <c r="C188" s="8">
        <v>61468</v>
      </c>
      <c r="D188" s="8">
        <v>6741</v>
      </c>
      <c r="E188" s="8">
        <f t="shared" si="18"/>
        <v>68209</v>
      </c>
      <c r="F188" s="8">
        <f>29870-3076</f>
        <v>26794</v>
      </c>
      <c r="G188" s="8">
        <v>7759</v>
      </c>
      <c r="H188" s="8">
        <v>1104</v>
      </c>
      <c r="I188" s="8">
        <v>5716</v>
      </c>
      <c r="J188" s="8">
        <f t="shared" si="19"/>
        <v>109582</v>
      </c>
      <c r="K188" s="13">
        <f t="shared" si="20"/>
        <v>58.091657388987237</v>
      </c>
    </row>
    <row r="189" spans="1:11" ht="12.75" x14ac:dyDescent="0.2">
      <c r="A189" s="26" t="s">
        <v>68</v>
      </c>
      <c r="B189" s="8">
        <f>74867-13746-386</f>
        <v>60735</v>
      </c>
      <c r="C189" s="8">
        <v>64398</v>
      </c>
      <c r="D189" s="8">
        <v>6913</v>
      </c>
      <c r="E189" s="8">
        <f t="shared" si="18"/>
        <v>71311</v>
      </c>
      <c r="F189" s="8">
        <f>44176-6027</f>
        <v>38149</v>
      </c>
      <c r="G189" s="8">
        <v>5612</v>
      </c>
      <c r="H189" s="8">
        <v>727</v>
      </c>
      <c r="I189" s="8">
        <v>4997</v>
      </c>
      <c r="J189" s="8">
        <f t="shared" si="19"/>
        <v>120796</v>
      </c>
      <c r="K189" s="13">
        <f t="shared" si="20"/>
        <v>50.278982747773107</v>
      </c>
    </row>
    <row r="190" spans="1:11" ht="13.5" customHeight="1" x14ac:dyDescent="0.2">
      <c r="A190" s="17" t="s">
        <v>36</v>
      </c>
      <c r="B190" s="8"/>
      <c r="C190" s="8"/>
      <c r="D190" s="8"/>
      <c r="E190" s="8"/>
      <c r="F190" s="8"/>
      <c r="G190" s="8"/>
      <c r="H190" s="8"/>
      <c r="I190" s="8"/>
      <c r="J190" s="8"/>
      <c r="K190" s="13"/>
    </row>
    <row r="191" spans="1:11" ht="12.75" x14ac:dyDescent="0.2">
      <c r="A191" s="26" t="s">
        <v>69</v>
      </c>
      <c r="B191" s="8">
        <f>75318-13668-386</f>
        <v>61264</v>
      </c>
      <c r="C191" s="8">
        <v>60228</v>
      </c>
      <c r="D191" s="8">
        <v>6925</v>
      </c>
      <c r="E191" s="8">
        <f t="shared" ref="E191:E202" si="21">D191+C191</f>
        <v>67153</v>
      </c>
      <c r="F191" s="8">
        <v>41311</v>
      </c>
      <c r="G191" s="8">
        <v>6796</v>
      </c>
      <c r="H191" s="8">
        <v>532</v>
      </c>
      <c r="I191" s="8">
        <v>5674</v>
      </c>
      <c r="J191" s="8">
        <f t="shared" ref="J191:J202" si="22">SUM(E191:I191)</f>
        <v>121466</v>
      </c>
      <c r="K191" s="13">
        <f t="shared" ref="K191:K202" si="23">(+B191/J191)*100</f>
        <v>50.437159369700169</v>
      </c>
    </row>
    <row r="192" spans="1:11" ht="12.75" x14ac:dyDescent="0.2">
      <c r="A192" s="26" t="s">
        <v>70</v>
      </c>
      <c r="B192" s="8">
        <v>67941</v>
      </c>
      <c r="C192" s="8">
        <v>60526</v>
      </c>
      <c r="D192" s="8">
        <v>6889</v>
      </c>
      <c r="E192" s="8">
        <f t="shared" si="21"/>
        <v>67415</v>
      </c>
      <c r="F192" s="8">
        <v>46500</v>
      </c>
      <c r="G192" s="8">
        <v>8101</v>
      </c>
      <c r="H192" s="8">
        <v>811</v>
      </c>
      <c r="I192" s="8">
        <v>6163</v>
      </c>
      <c r="J192" s="8">
        <f t="shared" si="22"/>
        <v>128990</v>
      </c>
      <c r="K192" s="13">
        <f t="shared" si="23"/>
        <v>52.671524924412751</v>
      </c>
    </row>
    <row r="193" spans="1:11" ht="12.75" x14ac:dyDescent="0.2">
      <c r="A193" s="26" t="s">
        <v>65</v>
      </c>
      <c r="B193" s="8">
        <v>62858</v>
      </c>
      <c r="C193" s="8">
        <v>64152</v>
      </c>
      <c r="D193" s="8">
        <v>6958</v>
      </c>
      <c r="E193" s="8">
        <f t="shared" si="21"/>
        <v>71110</v>
      </c>
      <c r="F193" s="8">
        <v>50101</v>
      </c>
      <c r="G193" s="8">
        <v>2136</v>
      </c>
      <c r="H193" s="8">
        <v>938</v>
      </c>
      <c r="I193" s="8">
        <v>4223</v>
      </c>
      <c r="J193" s="8">
        <f t="shared" si="22"/>
        <v>128508</v>
      </c>
      <c r="K193" s="13">
        <f t="shared" si="23"/>
        <v>48.913686307467245</v>
      </c>
    </row>
    <row r="194" spans="1:11" ht="12.75" x14ac:dyDescent="0.2">
      <c r="A194" s="26" t="s">
        <v>71</v>
      </c>
      <c r="B194" s="8">
        <v>65443</v>
      </c>
      <c r="C194" s="8">
        <v>63385</v>
      </c>
      <c r="D194" s="8">
        <v>7097</v>
      </c>
      <c r="E194" s="8">
        <f t="shared" si="21"/>
        <v>70482</v>
      </c>
      <c r="F194" s="8">
        <v>45844</v>
      </c>
      <c r="G194" s="8">
        <v>1447</v>
      </c>
      <c r="H194" s="8">
        <v>405</v>
      </c>
      <c r="I194" s="8">
        <v>4469</v>
      </c>
      <c r="J194" s="8">
        <f t="shared" si="22"/>
        <v>122647</v>
      </c>
      <c r="K194" s="13">
        <f t="shared" si="23"/>
        <v>53.35882655099595</v>
      </c>
    </row>
    <row r="195" spans="1:11" ht="12.75" x14ac:dyDescent="0.2">
      <c r="A195" s="26" t="s">
        <v>72</v>
      </c>
      <c r="B195" s="8">
        <v>68137</v>
      </c>
      <c r="C195" s="8">
        <v>64648</v>
      </c>
      <c r="D195" s="8">
        <v>7185</v>
      </c>
      <c r="E195" s="8">
        <f t="shared" si="21"/>
        <v>71833</v>
      </c>
      <c r="F195" s="8">
        <v>48643</v>
      </c>
      <c r="G195" s="8">
        <v>2565</v>
      </c>
      <c r="H195" s="8">
        <v>360</v>
      </c>
      <c r="I195" s="8">
        <v>3154</v>
      </c>
      <c r="J195" s="8">
        <f t="shared" si="22"/>
        <v>126555</v>
      </c>
      <c r="K195" s="13">
        <f t="shared" si="23"/>
        <v>53.839832483900288</v>
      </c>
    </row>
    <row r="196" spans="1:11" ht="12.75" x14ac:dyDescent="0.2">
      <c r="A196" s="26" t="s">
        <v>66</v>
      </c>
      <c r="B196" s="8">
        <v>63671</v>
      </c>
      <c r="C196" s="8">
        <v>66132</v>
      </c>
      <c r="D196" s="8">
        <v>7233</v>
      </c>
      <c r="E196" s="8">
        <f t="shared" si="21"/>
        <v>73365</v>
      </c>
      <c r="F196" s="8">
        <v>42049</v>
      </c>
      <c r="G196" s="8">
        <v>2490</v>
      </c>
      <c r="H196" s="8">
        <v>584</v>
      </c>
      <c r="I196" s="8">
        <v>4308</v>
      </c>
      <c r="J196" s="8">
        <f t="shared" si="22"/>
        <v>122796</v>
      </c>
      <c r="K196" s="13">
        <f t="shared" si="23"/>
        <v>51.851037493077946</v>
      </c>
    </row>
    <row r="197" spans="1:11" ht="12.75" x14ac:dyDescent="0.2">
      <c r="A197" s="26" t="s">
        <v>73</v>
      </c>
      <c r="B197" s="8">
        <v>131868</v>
      </c>
      <c r="C197" s="8">
        <v>62898</v>
      </c>
      <c r="D197" s="8">
        <v>7181</v>
      </c>
      <c r="E197" s="8">
        <f t="shared" si="21"/>
        <v>70079</v>
      </c>
      <c r="F197" s="8">
        <v>45508</v>
      </c>
      <c r="G197" s="8">
        <v>55425</v>
      </c>
      <c r="H197" s="8">
        <v>500</v>
      </c>
      <c r="I197" s="8">
        <v>3992</v>
      </c>
      <c r="J197" s="8">
        <f t="shared" si="22"/>
        <v>175504</v>
      </c>
      <c r="K197" s="13">
        <f t="shared" si="23"/>
        <v>75.13674901996535</v>
      </c>
    </row>
    <row r="198" spans="1:11" ht="12.75" x14ac:dyDescent="0.2">
      <c r="A198" s="26" t="s">
        <v>74</v>
      </c>
      <c r="B198" s="8">
        <v>143946</v>
      </c>
      <c r="C198" s="8">
        <v>65000</v>
      </c>
      <c r="D198" s="8">
        <v>7266</v>
      </c>
      <c r="E198" s="8">
        <f t="shared" si="21"/>
        <v>72266</v>
      </c>
      <c r="F198" s="8">
        <v>49838</v>
      </c>
      <c r="G198" s="8">
        <v>55484</v>
      </c>
      <c r="H198" s="8">
        <v>448</v>
      </c>
      <c r="I198" s="8">
        <v>3037</v>
      </c>
      <c r="J198" s="8">
        <f t="shared" si="22"/>
        <v>181073</v>
      </c>
      <c r="K198" s="13">
        <f t="shared" si="23"/>
        <v>79.496114826616889</v>
      </c>
    </row>
    <row r="199" spans="1:11" ht="12.75" x14ac:dyDescent="0.2">
      <c r="A199" s="26" t="s">
        <v>67</v>
      </c>
      <c r="B199" s="8">
        <v>118495</v>
      </c>
      <c r="C199" s="8">
        <v>64412</v>
      </c>
      <c r="D199" s="8">
        <v>7285</v>
      </c>
      <c r="E199" s="8">
        <f t="shared" si="21"/>
        <v>71697</v>
      </c>
      <c r="F199" s="8">
        <v>39539</v>
      </c>
      <c r="G199" s="8">
        <v>45972</v>
      </c>
      <c r="H199" s="8">
        <v>556</v>
      </c>
      <c r="I199" s="8">
        <v>3551</v>
      </c>
      <c r="J199" s="8">
        <f t="shared" si="22"/>
        <v>161315</v>
      </c>
      <c r="K199" s="13">
        <f t="shared" si="23"/>
        <v>73.455661283823574</v>
      </c>
    </row>
    <row r="200" spans="1:11" ht="12.75" x14ac:dyDescent="0.2">
      <c r="A200" s="26" t="s">
        <v>75</v>
      </c>
      <c r="B200" s="8">
        <v>98813</v>
      </c>
      <c r="C200" s="8">
        <v>61137</v>
      </c>
      <c r="D200" s="8">
        <v>7284</v>
      </c>
      <c r="E200" s="8">
        <f t="shared" si="21"/>
        <v>68421</v>
      </c>
      <c r="F200" s="8">
        <v>41836</v>
      </c>
      <c r="G200" s="8">
        <v>47507</v>
      </c>
      <c r="H200" s="8">
        <v>590</v>
      </c>
      <c r="I200" s="8">
        <v>4387</v>
      </c>
      <c r="J200" s="8">
        <f t="shared" si="22"/>
        <v>162741</v>
      </c>
      <c r="K200" s="13">
        <f t="shared" si="23"/>
        <v>60.717950608635803</v>
      </c>
    </row>
    <row r="201" spans="1:11" ht="12.75" x14ac:dyDescent="0.2">
      <c r="A201" s="26" t="s">
        <v>76</v>
      </c>
      <c r="B201" s="8">
        <v>104020</v>
      </c>
      <c r="C201" s="8">
        <v>65752</v>
      </c>
      <c r="D201" s="8">
        <v>7344</v>
      </c>
      <c r="E201" s="8">
        <f t="shared" si="21"/>
        <v>73096</v>
      </c>
      <c r="F201" s="8">
        <v>38458</v>
      </c>
      <c r="G201" s="8">
        <v>51694</v>
      </c>
      <c r="H201" s="8">
        <v>805</v>
      </c>
      <c r="I201" s="8">
        <v>4414</v>
      </c>
      <c r="J201" s="8">
        <f t="shared" si="22"/>
        <v>168467</v>
      </c>
      <c r="K201" s="13">
        <f t="shared" si="23"/>
        <v>61.745030183952942</v>
      </c>
    </row>
    <row r="202" spans="1:11" ht="12.75" x14ac:dyDescent="0.2">
      <c r="A202" s="26" t="s">
        <v>68</v>
      </c>
      <c r="B202" s="8">
        <v>100610</v>
      </c>
      <c r="C202" s="8">
        <v>68787</v>
      </c>
      <c r="D202" s="8">
        <v>7494</v>
      </c>
      <c r="E202" s="8">
        <f t="shared" si="21"/>
        <v>76281</v>
      </c>
      <c r="F202" s="8">
        <v>37091</v>
      </c>
      <c r="G202" s="8">
        <v>52255</v>
      </c>
      <c r="H202" s="8">
        <v>1288</v>
      </c>
      <c r="I202" s="8">
        <v>3537</v>
      </c>
      <c r="J202" s="8">
        <f t="shared" si="22"/>
        <v>170452</v>
      </c>
      <c r="K202" s="13">
        <f t="shared" si="23"/>
        <v>59.025414779527374</v>
      </c>
    </row>
    <row r="203" spans="1:11" ht="12.75" x14ac:dyDescent="0.2">
      <c r="A203" s="17" t="s">
        <v>37</v>
      </c>
      <c r="B203" s="8"/>
      <c r="C203" s="8"/>
      <c r="D203" s="8"/>
      <c r="E203" s="8"/>
      <c r="F203" s="8"/>
      <c r="G203" s="8"/>
      <c r="H203" s="8"/>
      <c r="I203" s="8"/>
      <c r="J203" s="8"/>
      <c r="K203" s="13"/>
    </row>
    <row r="204" spans="1:11" ht="12.75" x14ac:dyDescent="0.2">
      <c r="A204" s="26" t="s">
        <v>69</v>
      </c>
      <c r="B204" s="8">
        <v>95440</v>
      </c>
      <c r="C204" s="8">
        <v>64357</v>
      </c>
      <c r="D204" s="8">
        <v>7470</v>
      </c>
      <c r="E204" s="8">
        <f t="shared" ref="E204:E215" si="24">D204+C204</f>
        <v>71827</v>
      </c>
      <c r="F204" s="8">
        <v>42404</v>
      </c>
      <c r="G204" s="8">
        <v>51107</v>
      </c>
      <c r="H204" s="8">
        <v>942</v>
      </c>
      <c r="I204" s="8">
        <v>4511</v>
      </c>
      <c r="J204" s="8">
        <f t="shared" ref="J204:J215" si="25">SUM(E204:I204)</f>
        <v>170791</v>
      </c>
      <c r="K204" s="13">
        <f t="shared" ref="K204:K215" si="26">(+B204/J204)*100</f>
        <v>55.881164698374029</v>
      </c>
    </row>
    <row r="205" spans="1:11" ht="12.75" x14ac:dyDescent="0.2">
      <c r="A205" s="26" t="s">
        <v>70</v>
      </c>
      <c r="B205" s="8">
        <v>103341</v>
      </c>
      <c r="C205" s="8">
        <v>64395</v>
      </c>
      <c r="D205" s="8">
        <v>7437</v>
      </c>
      <c r="E205" s="8">
        <f t="shared" si="24"/>
        <v>71832</v>
      </c>
      <c r="F205" s="8">
        <v>43371</v>
      </c>
      <c r="G205" s="8">
        <v>47074</v>
      </c>
      <c r="H205" s="8">
        <v>1313</v>
      </c>
      <c r="I205" s="8">
        <v>2979</v>
      </c>
      <c r="J205" s="8">
        <f t="shared" si="25"/>
        <v>166569</v>
      </c>
      <c r="K205" s="13">
        <f t="shared" si="26"/>
        <v>62.040956000216127</v>
      </c>
    </row>
    <row r="206" spans="1:11" ht="12.75" x14ac:dyDescent="0.2">
      <c r="A206" s="26" t="s">
        <v>65</v>
      </c>
      <c r="B206" s="8">
        <v>103438</v>
      </c>
      <c r="C206" s="8">
        <v>68508</v>
      </c>
      <c r="D206" s="8">
        <v>7507</v>
      </c>
      <c r="E206" s="8">
        <f t="shared" si="24"/>
        <v>76015</v>
      </c>
      <c r="F206" s="8">
        <v>50901</v>
      </c>
      <c r="G206" s="8">
        <v>41747</v>
      </c>
      <c r="H206" s="8">
        <v>774</v>
      </c>
      <c r="I206" s="8">
        <v>2676</v>
      </c>
      <c r="J206" s="8">
        <f t="shared" si="25"/>
        <v>172113</v>
      </c>
      <c r="K206" s="13">
        <f t="shared" si="26"/>
        <v>60.098888520913583</v>
      </c>
    </row>
    <row r="207" spans="1:11" ht="12.75" x14ac:dyDescent="0.2">
      <c r="A207" s="26" t="s">
        <v>71</v>
      </c>
      <c r="B207" s="8">
        <v>100398</v>
      </c>
      <c r="C207" s="8">
        <v>68159</v>
      </c>
      <c r="D207" s="8">
        <v>7628</v>
      </c>
      <c r="E207" s="8">
        <f t="shared" si="24"/>
        <v>75787</v>
      </c>
      <c r="F207" s="8">
        <v>41586</v>
      </c>
      <c r="G207" s="8">
        <v>43489</v>
      </c>
      <c r="H207" s="8">
        <v>519</v>
      </c>
      <c r="I207" s="8">
        <v>3660</v>
      </c>
      <c r="J207" s="8">
        <f t="shared" si="25"/>
        <v>165041</v>
      </c>
      <c r="K207" s="13">
        <f t="shared" si="26"/>
        <v>60.832156857992857</v>
      </c>
    </row>
    <row r="208" spans="1:11" ht="12.75" x14ac:dyDescent="0.2">
      <c r="A208" s="26" t="s">
        <v>72</v>
      </c>
      <c r="B208" s="8">
        <v>107640</v>
      </c>
      <c r="C208" s="8">
        <v>69897</v>
      </c>
      <c r="D208" s="8">
        <v>7665</v>
      </c>
      <c r="E208" s="8">
        <f t="shared" si="24"/>
        <v>77562</v>
      </c>
      <c r="F208" s="8">
        <v>52003</v>
      </c>
      <c r="G208" s="8">
        <v>45051</v>
      </c>
      <c r="H208" s="8">
        <v>670</v>
      </c>
      <c r="I208" s="8">
        <v>4489</v>
      </c>
      <c r="J208" s="8">
        <f t="shared" si="25"/>
        <v>179775</v>
      </c>
      <c r="K208" s="13">
        <f t="shared" si="26"/>
        <v>59.874843554443061</v>
      </c>
    </row>
    <row r="209" spans="1:11" ht="12.75" x14ac:dyDescent="0.2">
      <c r="A209" s="26" t="s">
        <v>66</v>
      </c>
      <c r="B209" s="8">
        <v>103754</v>
      </c>
      <c r="C209" s="8">
        <v>69099</v>
      </c>
      <c r="D209" s="8">
        <v>7757</v>
      </c>
      <c r="E209" s="8">
        <f t="shared" si="24"/>
        <v>76856</v>
      </c>
      <c r="F209" s="8">
        <v>38653</v>
      </c>
      <c r="G209" s="8">
        <v>39507</v>
      </c>
      <c r="H209" s="8">
        <v>709</v>
      </c>
      <c r="I209" s="8">
        <v>4224</v>
      </c>
      <c r="J209" s="8">
        <f t="shared" si="25"/>
        <v>159949</v>
      </c>
      <c r="K209" s="13">
        <f t="shared" si="26"/>
        <v>64.866926332768571</v>
      </c>
    </row>
    <row r="210" spans="1:11" ht="12.75" x14ac:dyDescent="0.2">
      <c r="A210" s="26" t="s">
        <v>73</v>
      </c>
      <c r="B210" s="8">
        <v>95083</v>
      </c>
      <c r="C210" s="8">
        <v>67691</v>
      </c>
      <c r="D210" s="8">
        <v>7685</v>
      </c>
      <c r="E210" s="8">
        <f t="shared" si="24"/>
        <v>75376</v>
      </c>
      <c r="F210" s="8">
        <v>39554</v>
      </c>
      <c r="G210" s="8">
        <v>30854</v>
      </c>
      <c r="H210" s="8">
        <v>917</v>
      </c>
      <c r="I210" s="8">
        <v>6956</v>
      </c>
      <c r="J210" s="8">
        <f t="shared" si="25"/>
        <v>153657</v>
      </c>
      <c r="K210" s="13">
        <f t="shared" si="26"/>
        <v>61.880031498727682</v>
      </c>
    </row>
    <row r="211" spans="1:11" ht="12.75" x14ac:dyDescent="0.2">
      <c r="A211" s="26" t="s">
        <v>74</v>
      </c>
      <c r="B211" s="8">
        <v>101187</v>
      </c>
      <c r="C211" s="8">
        <v>67894</v>
      </c>
      <c r="D211" s="8">
        <v>7730</v>
      </c>
      <c r="E211" s="8">
        <f t="shared" si="24"/>
        <v>75624</v>
      </c>
      <c r="F211" s="8">
        <v>41524</v>
      </c>
      <c r="G211" s="8">
        <v>28393</v>
      </c>
      <c r="H211" s="8">
        <v>949</v>
      </c>
      <c r="I211" s="8">
        <v>6301</v>
      </c>
      <c r="J211" s="8">
        <f t="shared" si="25"/>
        <v>152791</v>
      </c>
      <c r="K211" s="13">
        <f t="shared" si="26"/>
        <v>66.225759370643559</v>
      </c>
    </row>
    <row r="212" spans="1:11" ht="12.75" x14ac:dyDescent="0.2">
      <c r="A212" s="26" t="s">
        <v>67</v>
      </c>
      <c r="B212" s="8">
        <v>89905</v>
      </c>
      <c r="C212" s="8">
        <v>64740</v>
      </c>
      <c r="D212" s="8">
        <v>7793</v>
      </c>
      <c r="E212" s="8">
        <f t="shared" si="24"/>
        <v>72533</v>
      </c>
      <c r="F212" s="8">
        <v>45896</v>
      </c>
      <c r="G212" s="8">
        <v>23403</v>
      </c>
      <c r="H212" s="8">
        <v>1533</v>
      </c>
      <c r="I212" s="8">
        <v>5773</v>
      </c>
      <c r="J212" s="8">
        <f t="shared" si="25"/>
        <v>149138</v>
      </c>
      <c r="K212" s="13">
        <f t="shared" si="26"/>
        <v>60.283093510708206</v>
      </c>
    </row>
    <row r="213" spans="1:11" ht="12.75" x14ac:dyDescent="0.2">
      <c r="A213" s="26" t="s">
        <v>75</v>
      </c>
      <c r="B213" s="8">
        <v>102814</v>
      </c>
      <c r="C213" s="8">
        <v>65053</v>
      </c>
      <c r="D213" s="8">
        <v>7796</v>
      </c>
      <c r="E213" s="8">
        <f t="shared" si="24"/>
        <v>72849</v>
      </c>
      <c r="F213" s="8">
        <v>45035</v>
      </c>
      <c r="G213" s="8">
        <v>42482</v>
      </c>
      <c r="H213" s="8">
        <v>1028</v>
      </c>
      <c r="I213" s="8">
        <v>6095</v>
      </c>
      <c r="J213" s="8">
        <f t="shared" si="25"/>
        <v>167489</v>
      </c>
      <c r="K213" s="13">
        <f t="shared" si="26"/>
        <v>61.385523825445254</v>
      </c>
    </row>
    <row r="214" spans="1:11" ht="12.75" x14ac:dyDescent="0.2">
      <c r="A214" s="26" t="s">
        <v>76</v>
      </c>
      <c r="B214" s="8">
        <v>108381</v>
      </c>
      <c r="C214" s="8">
        <v>67390</v>
      </c>
      <c r="D214" s="8">
        <v>7820</v>
      </c>
      <c r="E214" s="8">
        <f t="shared" si="24"/>
        <v>75210</v>
      </c>
      <c r="F214" s="8">
        <v>43790</v>
      </c>
      <c r="G214" s="8">
        <v>43423</v>
      </c>
      <c r="H214" s="8">
        <v>2010</v>
      </c>
      <c r="I214" s="8">
        <v>5737</v>
      </c>
      <c r="J214" s="8">
        <f t="shared" si="25"/>
        <v>170170</v>
      </c>
      <c r="K214" s="13">
        <f t="shared" si="26"/>
        <v>63.689839572192511</v>
      </c>
    </row>
    <row r="215" spans="1:11" ht="12.75" x14ac:dyDescent="0.2">
      <c r="A215" s="26" t="s">
        <v>68</v>
      </c>
      <c r="B215" s="8">
        <v>103673</v>
      </c>
      <c r="C215" s="8">
        <v>71231</v>
      </c>
      <c r="D215" s="8">
        <v>7998</v>
      </c>
      <c r="E215" s="8">
        <f t="shared" si="24"/>
        <v>79229</v>
      </c>
      <c r="F215" s="8">
        <v>42375</v>
      </c>
      <c r="G215" s="8">
        <v>39178</v>
      </c>
      <c r="H215" s="8">
        <v>735</v>
      </c>
      <c r="I215" s="8">
        <v>7286</v>
      </c>
      <c r="J215" s="8">
        <f t="shared" si="25"/>
        <v>168803</v>
      </c>
      <c r="K215" s="13">
        <f t="shared" si="26"/>
        <v>61.416562501851267</v>
      </c>
    </row>
    <row r="216" spans="1:11" ht="12.75" x14ac:dyDescent="0.2">
      <c r="A216" s="17" t="s">
        <v>38</v>
      </c>
      <c r="B216" s="8"/>
      <c r="C216" s="8"/>
      <c r="D216" s="8"/>
      <c r="E216" s="8"/>
      <c r="F216" s="8"/>
      <c r="G216" s="8"/>
      <c r="H216" s="8"/>
      <c r="I216" s="8"/>
      <c r="J216" s="8"/>
      <c r="K216" s="13"/>
    </row>
    <row r="217" spans="1:11" ht="12.75" x14ac:dyDescent="0.2">
      <c r="A217" s="26" t="s">
        <v>69</v>
      </c>
      <c r="B217" s="8">
        <v>97526</v>
      </c>
      <c r="C217" s="8">
        <v>65934</v>
      </c>
      <c r="D217" s="8">
        <v>7948</v>
      </c>
      <c r="E217" s="8">
        <f t="shared" ref="E217:E228" si="27">D217+C217</f>
        <v>73882</v>
      </c>
      <c r="F217" s="8">
        <v>44556</v>
      </c>
      <c r="G217" s="8">
        <v>34623</v>
      </c>
      <c r="H217" s="8">
        <v>687</v>
      </c>
      <c r="I217" s="8">
        <v>5565</v>
      </c>
      <c r="J217" s="8">
        <f t="shared" ref="J217:J228" si="28">SUM(E217:I217)</f>
        <v>159313</v>
      </c>
      <c r="K217" s="13">
        <f t="shared" ref="K217:K228" si="29">(+B217/J217)*100</f>
        <v>61.216598770972865</v>
      </c>
    </row>
    <row r="218" spans="1:11" ht="12.75" x14ac:dyDescent="0.2">
      <c r="A218" s="26" t="s">
        <v>70</v>
      </c>
      <c r="B218" s="8">
        <v>102037</v>
      </c>
      <c r="C218" s="8">
        <v>67204</v>
      </c>
      <c r="D218" s="8">
        <v>7973</v>
      </c>
      <c r="E218" s="8">
        <f t="shared" si="27"/>
        <v>75177</v>
      </c>
      <c r="F218" s="8">
        <v>50556</v>
      </c>
      <c r="G218" s="8">
        <v>34675</v>
      </c>
      <c r="H218" s="8">
        <v>252</v>
      </c>
      <c r="I218" s="8">
        <v>5329</v>
      </c>
      <c r="J218" s="8">
        <f t="shared" si="28"/>
        <v>165989</v>
      </c>
      <c r="K218" s="13">
        <f t="shared" si="29"/>
        <v>61.472145744597526</v>
      </c>
    </row>
    <row r="219" spans="1:11" ht="12.75" x14ac:dyDescent="0.2">
      <c r="A219" s="26" t="s">
        <v>65</v>
      </c>
      <c r="B219" s="8">
        <v>97962</v>
      </c>
      <c r="C219" s="8">
        <v>67266</v>
      </c>
      <c r="D219" s="8">
        <v>8067</v>
      </c>
      <c r="E219" s="8">
        <f t="shared" si="27"/>
        <v>75333</v>
      </c>
      <c r="F219" s="8">
        <v>49015</v>
      </c>
      <c r="G219" s="8">
        <v>30310</v>
      </c>
      <c r="H219" s="8">
        <v>4283</v>
      </c>
      <c r="I219" s="8">
        <v>5909</v>
      </c>
      <c r="J219" s="8">
        <f t="shared" si="28"/>
        <v>164850</v>
      </c>
      <c r="K219" s="13">
        <f t="shared" si="29"/>
        <v>59.424931756141952</v>
      </c>
    </row>
    <row r="220" spans="1:11" ht="12.75" x14ac:dyDescent="0.2">
      <c r="A220" s="26" t="s">
        <v>71</v>
      </c>
      <c r="B220" s="8">
        <v>90400</v>
      </c>
      <c r="C220" s="8">
        <v>69174</v>
      </c>
      <c r="D220" s="8">
        <v>8180</v>
      </c>
      <c r="E220" s="8">
        <f t="shared" si="27"/>
        <v>77354</v>
      </c>
      <c r="F220" s="8">
        <v>49601</v>
      </c>
      <c r="G220" s="8">
        <v>29870</v>
      </c>
      <c r="H220" s="8">
        <v>4350</v>
      </c>
      <c r="I220" s="8">
        <v>3443</v>
      </c>
      <c r="J220" s="8">
        <f t="shared" si="28"/>
        <v>164618</v>
      </c>
      <c r="K220" s="13">
        <f t="shared" si="29"/>
        <v>54.915015368914702</v>
      </c>
    </row>
    <row r="221" spans="1:11" ht="12.75" x14ac:dyDescent="0.2">
      <c r="A221" s="26" t="s">
        <v>72</v>
      </c>
      <c r="B221" s="8">
        <v>115473</v>
      </c>
      <c r="C221" s="8">
        <v>72053</v>
      </c>
      <c r="D221" s="8">
        <v>8295</v>
      </c>
      <c r="E221" s="8">
        <f t="shared" si="27"/>
        <v>80348</v>
      </c>
      <c r="F221" s="8">
        <v>49346</v>
      </c>
      <c r="G221" s="8">
        <v>48870</v>
      </c>
      <c r="H221" s="8">
        <v>564</v>
      </c>
      <c r="I221" s="8">
        <v>3286</v>
      </c>
      <c r="J221" s="8">
        <f t="shared" si="28"/>
        <v>182414</v>
      </c>
      <c r="K221" s="13">
        <f t="shared" si="29"/>
        <v>63.302707029065751</v>
      </c>
    </row>
    <row r="222" spans="1:11" ht="12.75" x14ac:dyDescent="0.2">
      <c r="A222" s="26" t="s">
        <v>66</v>
      </c>
      <c r="B222" s="8">
        <v>119650</v>
      </c>
      <c r="C222" s="8">
        <v>71913</v>
      </c>
      <c r="D222" s="8">
        <v>8293</v>
      </c>
      <c r="E222" s="8">
        <f t="shared" si="27"/>
        <v>80206</v>
      </c>
      <c r="F222" s="8">
        <v>45211</v>
      </c>
      <c r="G222" s="8">
        <v>45707</v>
      </c>
      <c r="H222" s="8">
        <v>934</v>
      </c>
      <c r="I222" s="8">
        <v>4408</v>
      </c>
      <c r="J222" s="8">
        <f t="shared" si="28"/>
        <v>176466</v>
      </c>
      <c r="K222" s="13">
        <f t="shared" si="29"/>
        <v>67.803429555835109</v>
      </c>
    </row>
    <row r="223" spans="1:11" ht="12.75" x14ac:dyDescent="0.2">
      <c r="A223" s="26" t="s">
        <v>73</v>
      </c>
      <c r="B223" s="8">
        <v>112557</v>
      </c>
      <c r="C223" s="8">
        <v>72699</v>
      </c>
      <c r="D223" s="8">
        <v>8326</v>
      </c>
      <c r="E223" s="8">
        <f t="shared" si="27"/>
        <v>81025</v>
      </c>
      <c r="F223" s="8">
        <v>53994</v>
      </c>
      <c r="G223" s="8">
        <v>40779</v>
      </c>
      <c r="H223" s="8">
        <v>1026</v>
      </c>
      <c r="I223" s="8">
        <v>3516</v>
      </c>
      <c r="J223" s="8">
        <f t="shared" si="28"/>
        <v>180340</v>
      </c>
      <c r="K223" s="13">
        <f t="shared" si="29"/>
        <v>62.413773982477537</v>
      </c>
    </row>
    <row r="224" spans="1:11" ht="12.75" x14ac:dyDescent="0.2">
      <c r="A224" s="26" t="s">
        <v>74</v>
      </c>
      <c r="B224" s="8">
        <v>112296</v>
      </c>
      <c r="C224" s="8">
        <v>76452</v>
      </c>
      <c r="D224" s="8">
        <v>8394</v>
      </c>
      <c r="E224" s="8">
        <f t="shared" si="27"/>
        <v>84846</v>
      </c>
      <c r="F224" s="8">
        <v>63819</v>
      </c>
      <c r="G224" s="8">
        <v>34734</v>
      </c>
      <c r="H224" s="8">
        <v>2064</v>
      </c>
      <c r="I224" s="8">
        <v>2861</v>
      </c>
      <c r="J224" s="8">
        <f t="shared" si="28"/>
        <v>188324</v>
      </c>
      <c r="K224" s="13">
        <f t="shared" si="29"/>
        <v>59.629149763174105</v>
      </c>
    </row>
    <row r="225" spans="1:11" ht="12.75" x14ac:dyDescent="0.2">
      <c r="A225" s="26" t="s">
        <v>67</v>
      </c>
      <c r="B225" s="8">
        <v>99957</v>
      </c>
      <c r="C225" s="8">
        <v>72111</v>
      </c>
      <c r="D225" s="8">
        <v>8649</v>
      </c>
      <c r="E225" s="8">
        <f t="shared" si="27"/>
        <v>80760</v>
      </c>
      <c r="F225" s="8">
        <v>63230</v>
      </c>
      <c r="G225" s="8">
        <v>4828</v>
      </c>
      <c r="H225" s="8">
        <v>954</v>
      </c>
      <c r="I225" s="8">
        <v>3791</v>
      </c>
      <c r="J225" s="8">
        <f t="shared" si="28"/>
        <v>153563</v>
      </c>
      <c r="K225" s="13">
        <f t="shared" si="29"/>
        <v>65.091851552782899</v>
      </c>
    </row>
    <row r="226" spans="1:11" ht="12.75" x14ac:dyDescent="0.2">
      <c r="A226" s="26" t="s">
        <v>75</v>
      </c>
      <c r="B226" s="8">
        <v>85619</v>
      </c>
      <c r="C226" s="8">
        <v>71070</v>
      </c>
      <c r="D226" s="8">
        <v>8640</v>
      </c>
      <c r="E226" s="8">
        <f t="shared" si="27"/>
        <v>79710</v>
      </c>
      <c r="F226" s="8">
        <v>62794</v>
      </c>
      <c r="G226" s="8">
        <v>6781</v>
      </c>
      <c r="H226" s="8">
        <v>442</v>
      </c>
      <c r="I226" s="8">
        <v>3266</v>
      </c>
      <c r="J226" s="8">
        <f t="shared" si="28"/>
        <v>152993</v>
      </c>
      <c r="K226" s="13">
        <f t="shared" si="29"/>
        <v>55.962691103514537</v>
      </c>
    </row>
    <row r="227" spans="1:11" ht="12.75" x14ac:dyDescent="0.2">
      <c r="A227" s="26" t="s">
        <v>76</v>
      </c>
      <c r="B227" s="8">
        <v>84975</v>
      </c>
      <c r="C227" s="8">
        <v>72999</v>
      </c>
      <c r="D227" s="8">
        <v>8661</v>
      </c>
      <c r="E227" s="8">
        <f t="shared" si="27"/>
        <v>81660</v>
      </c>
      <c r="F227" s="8">
        <v>39633</v>
      </c>
      <c r="G227" s="8">
        <v>7536</v>
      </c>
      <c r="H227" s="19" t="s">
        <v>54</v>
      </c>
      <c r="I227" s="8">
        <v>4035</v>
      </c>
      <c r="J227" s="8">
        <f t="shared" si="28"/>
        <v>132864</v>
      </c>
      <c r="K227" s="13">
        <f t="shared" si="29"/>
        <v>63.956376445086704</v>
      </c>
    </row>
    <row r="228" spans="1:11" ht="12.75" x14ac:dyDescent="0.2">
      <c r="A228" s="26" t="s">
        <v>68</v>
      </c>
      <c r="B228" s="8">
        <v>73044</v>
      </c>
      <c r="C228" s="8">
        <v>77873</v>
      </c>
      <c r="D228" s="8">
        <v>8793</v>
      </c>
      <c r="E228" s="8">
        <f t="shared" si="27"/>
        <v>86666</v>
      </c>
      <c r="F228" s="8">
        <v>47380</v>
      </c>
      <c r="G228" s="8">
        <v>7692</v>
      </c>
      <c r="H228" s="8">
        <v>423</v>
      </c>
      <c r="I228" s="8">
        <v>3216</v>
      </c>
      <c r="J228" s="8">
        <f t="shared" si="28"/>
        <v>145377</v>
      </c>
      <c r="K228" s="13">
        <f t="shared" si="29"/>
        <v>50.244536618584782</v>
      </c>
    </row>
    <row r="229" spans="1:11" ht="14.25" customHeight="1" x14ac:dyDescent="0.2">
      <c r="A229" s="17" t="s">
        <v>39</v>
      </c>
      <c r="B229" s="8"/>
      <c r="C229" s="8"/>
      <c r="D229" s="8"/>
      <c r="E229" s="8"/>
      <c r="F229" s="8"/>
      <c r="G229" s="8"/>
      <c r="H229" s="8"/>
      <c r="I229" s="8"/>
      <c r="J229" s="8"/>
      <c r="K229" s="8"/>
    </row>
    <row r="230" spans="1:11" ht="12.75" x14ac:dyDescent="0.2">
      <c r="A230" s="26" t="s">
        <v>69</v>
      </c>
      <c r="B230" s="8">
        <v>80291</v>
      </c>
      <c r="C230" s="8">
        <v>71692</v>
      </c>
      <c r="D230" s="8">
        <v>8801</v>
      </c>
      <c r="E230" s="8">
        <f t="shared" ref="E230:E241" si="30">D230+C230</f>
        <v>80493</v>
      </c>
      <c r="F230" s="8">
        <v>44078</v>
      </c>
      <c r="G230" s="8">
        <v>11289</v>
      </c>
      <c r="H230" s="8">
        <v>543</v>
      </c>
      <c r="I230" s="8">
        <v>3050</v>
      </c>
      <c r="J230" s="8">
        <f t="shared" ref="J230:J241" si="31">SUM(E230:I230)</f>
        <v>139453</v>
      </c>
      <c r="K230" s="13">
        <f t="shared" ref="K230:K241" si="32">(+B230/J230)*100</f>
        <v>57.575670656063338</v>
      </c>
    </row>
    <row r="231" spans="1:11" ht="12.75" x14ac:dyDescent="0.2">
      <c r="A231" s="26" t="s">
        <v>70</v>
      </c>
      <c r="B231" s="8">
        <v>80050</v>
      </c>
      <c r="C231" s="8">
        <v>73943</v>
      </c>
      <c r="D231" s="8">
        <v>8818</v>
      </c>
      <c r="E231" s="8">
        <f t="shared" si="30"/>
        <v>82761</v>
      </c>
      <c r="F231" s="8">
        <v>53797</v>
      </c>
      <c r="G231" s="8">
        <v>10102</v>
      </c>
      <c r="H231" s="8">
        <v>1476</v>
      </c>
      <c r="I231" s="8">
        <v>3130</v>
      </c>
      <c r="J231" s="8">
        <f t="shared" si="31"/>
        <v>151266</v>
      </c>
      <c r="K231" s="13">
        <f t="shared" si="32"/>
        <v>52.920021683656607</v>
      </c>
    </row>
    <row r="232" spans="1:11" ht="12.75" x14ac:dyDescent="0.2">
      <c r="A232" s="26" t="s">
        <v>65</v>
      </c>
      <c r="B232" s="8">
        <v>86802</v>
      </c>
      <c r="C232" s="8">
        <v>76602</v>
      </c>
      <c r="D232" s="8">
        <v>8834</v>
      </c>
      <c r="E232" s="8">
        <f t="shared" si="30"/>
        <v>85436</v>
      </c>
      <c r="F232" s="8">
        <v>49775</v>
      </c>
      <c r="G232" s="8">
        <v>14949</v>
      </c>
      <c r="H232" s="8">
        <v>621</v>
      </c>
      <c r="I232" s="8">
        <v>4207</v>
      </c>
      <c r="J232" s="8">
        <f t="shared" si="31"/>
        <v>154988</v>
      </c>
      <c r="K232" s="13">
        <f t="shared" si="32"/>
        <v>56.005626242031639</v>
      </c>
    </row>
    <row r="233" spans="1:11" ht="12.75" x14ac:dyDescent="0.2">
      <c r="A233" s="26" t="s">
        <v>71</v>
      </c>
      <c r="B233" s="8">
        <v>88875</v>
      </c>
      <c r="C233" s="8">
        <v>75433</v>
      </c>
      <c r="D233" s="8">
        <v>8926</v>
      </c>
      <c r="E233" s="8">
        <f t="shared" si="30"/>
        <v>84359</v>
      </c>
      <c r="F233" s="8">
        <v>44489</v>
      </c>
      <c r="G233" s="8">
        <v>15341</v>
      </c>
      <c r="H233" s="8">
        <v>296</v>
      </c>
      <c r="I233" s="8">
        <v>3115</v>
      </c>
      <c r="J233" s="8">
        <f t="shared" si="31"/>
        <v>147600</v>
      </c>
      <c r="K233" s="13">
        <f t="shared" si="32"/>
        <v>60.213414634146346</v>
      </c>
    </row>
    <row r="234" spans="1:11" ht="12.75" x14ac:dyDescent="0.2">
      <c r="A234" s="26" t="s">
        <v>72</v>
      </c>
      <c r="B234" s="8">
        <v>121568</v>
      </c>
      <c r="C234" s="8">
        <v>75279</v>
      </c>
      <c r="D234" s="8">
        <v>8987</v>
      </c>
      <c r="E234" s="8">
        <f t="shared" si="30"/>
        <v>84266</v>
      </c>
      <c r="F234" s="8">
        <v>42183</v>
      </c>
      <c r="G234" s="8">
        <v>31346</v>
      </c>
      <c r="H234" s="8">
        <v>19116</v>
      </c>
      <c r="I234" s="8">
        <v>3031</v>
      </c>
      <c r="J234" s="8">
        <f t="shared" si="31"/>
        <v>179942</v>
      </c>
      <c r="K234" s="13">
        <f t="shared" si="32"/>
        <v>67.559546965133208</v>
      </c>
    </row>
    <row r="235" spans="1:11" ht="12.75" x14ac:dyDescent="0.2">
      <c r="A235" s="26" t="s">
        <v>66</v>
      </c>
      <c r="B235" s="8">
        <v>129505</v>
      </c>
      <c r="C235" s="8">
        <v>75127</v>
      </c>
      <c r="D235" s="8">
        <v>9083</v>
      </c>
      <c r="E235" s="8">
        <f t="shared" si="30"/>
        <v>84210</v>
      </c>
      <c r="F235" s="8">
        <v>44096</v>
      </c>
      <c r="G235" s="8">
        <v>23044</v>
      </c>
      <c r="H235" s="8">
        <v>23164</v>
      </c>
      <c r="I235" s="8">
        <v>1967</v>
      </c>
      <c r="J235" s="8">
        <f t="shared" si="31"/>
        <v>176481</v>
      </c>
      <c r="K235" s="13">
        <f t="shared" si="32"/>
        <v>73.3818371382755</v>
      </c>
    </row>
    <row r="236" spans="1:11" ht="12.75" x14ac:dyDescent="0.2">
      <c r="A236" s="26" t="s">
        <v>73</v>
      </c>
      <c r="B236" s="8">
        <v>122763</v>
      </c>
      <c r="C236" s="8">
        <v>76807</v>
      </c>
      <c r="D236" s="8">
        <v>9114</v>
      </c>
      <c r="E236" s="8">
        <f t="shared" si="30"/>
        <v>85921</v>
      </c>
      <c r="F236" s="8">
        <v>52296</v>
      </c>
      <c r="G236" s="8">
        <v>8927</v>
      </c>
      <c r="H236" s="8">
        <v>21383</v>
      </c>
      <c r="I236" s="8">
        <v>1547</v>
      </c>
      <c r="J236" s="8">
        <f t="shared" si="31"/>
        <v>170074</v>
      </c>
      <c r="K236" s="13">
        <f t="shared" si="32"/>
        <v>72.182108964333167</v>
      </c>
    </row>
    <row r="237" spans="1:11" ht="12.75" x14ac:dyDescent="0.2">
      <c r="A237" s="26" t="s">
        <v>74</v>
      </c>
      <c r="B237" s="8">
        <v>114595</v>
      </c>
      <c r="C237" s="8">
        <v>76878</v>
      </c>
      <c r="D237" s="8">
        <v>9190</v>
      </c>
      <c r="E237" s="8">
        <f t="shared" si="30"/>
        <v>86068</v>
      </c>
      <c r="F237" s="8">
        <v>37581</v>
      </c>
      <c r="G237" s="8">
        <v>10419</v>
      </c>
      <c r="H237" s="8">
        <v>25450</v>
      </c>
      <c r="I237" s="8">
        <v>2069</v>
      </c>
      <c r="J237" s="8">
        <f t="shared" si="31"/>
        <v>161587</v>
      </c>
      <c r="K237" s="13">
        <f t="shared" si="32"/>
        <v>70.918452598290699</v>
      </c>
    </row>
    <row r="238" spans="1:11" ht="12.75" x14ac:dyDescent="0.2">
      <c r="A238" s="26" t="s">
        <v>67</v>
      </c>
      <c r="B238" s="8">
        <v>118592</v>
      </c>
      <c r="C238" s="8">
        <v>76871</v>
      </c>
      <c r="D238" s="8">
        <v>9263</v>
      </c>
      <c r="E238" s="8">
        <f t="shared" si="30"/>
        <v>86134</v>
      </c>
      <c r="F238" s="8">
        <v>52312</v>
      </c>
      <c r="G238" s="8">
        <v>9398</v>
      </c>
      <c r="H238" s="8">
        <v>23596</v>
      </c>
      <c r="I238" s="8">
        <v>1980</v>
      </c>
      <c r="J238" s="8">
        <f t="shared" si="31"/>
        <v>173420</v>
      </c>
      <c r="K238" s="13">
        <f t="shared" si="32"/>
        <v>68.38426940375966</v>
      </c>
    </row>
    <row r="239" spans="1:11" ht="12.75" x14ac:dyDescent="0.2">
      <c r="A239" s="26" t="s">
        <v>75</v>
      </c>
      <c r="B239" s="8">
        <v>127197</v>
      </c>
      <c r="C239" s="8">
        <v>78037</v>
      </c>
      <c r="D239" s="8">
        <v>9332</v>
      </c>
      <c r="E239" s="8">
        <f t="shared" si="30"/>
        <v>87369</v>
      </c>
      <c r="F239" s="8">
        <v>40208</v>
      </c>
      <c r="G239" s="8">
        <v>9488</v>
      </c>
      <c r="H239" s="8">
        <v>12854</v>
      </c>
      <c r="I239" s="8">
        <v>1928</v>
      </c>
      <c r="J239" s="8">
        <f t="shared" si="31"/>
        <v>151847</v>
      </c>
      <c r="K239" s="13">
        <f t="shared" si="32"/>
        <v>83.766554492350849</v>
      </c>
    </row>
    <row r="240" spans="1:11" ht="12.75" x14ac:dyDescent="0.2">
      <c r="A240" s="26" t="s">
        <v>76</v>
      </c>
      <c r="B240" s="8">
        <v>120403</v>
      </c>
      <c r="C240" s="8">
        <v>81383</v>
      </c>
      <c r="D240" s="8">
        <v>9411</v>
      </c>
      <c r="E240" s="8">
        <f t="shared" si="30"/>
        <v>90794</v>
      </c>
      <c r="F240" s="8">
        <v>34115</v>
      </c>
      <c r="G240" s="8">
        <v>9958</v>
      </c>
      <c r="H240" s="8">
        <v>3150</v>
      </c>
      <c r="I240" s="8">
        <v>2104</v>
      </c>
      <c r="J240" s="8">
        <f t="shared" si="31"/>
        <v>140121</v>
      </c>
      <c r="K240" s="13">
        <f t="shared" si="32"/>
        <v>85.927876620920486</v>
      </c>
    </row>
    <row r="241" spans="1:11" ht="12.75" x14ac:dyDescent="0.2">
      <c r="A241" s="26" t="s">
        <v>68</v>
      </c>
      <c r="B241" s="8">
        <v>127182</v>
      </c>
      <c r="C241" s="8">
        <v>94203</v>
      </c>
      <c r="D241" s="8">
        <v>9548</v>
      </c>
      <c r="E241" s="8">
        <f t="shared" si="30"/>
        <v>103751</v>
      </c>
      <c r="F241" s="8">
        <v>34886</v>
      </c>
      <c r="G241" s="8">
        <v>12109</v>
      </c>
      <c r="H241" s="8">
        <v>22222</v>
      </c>
      <c r="I241" s="8">
        <v>2075</v>
      </c>
      <c r="J241" s="8">
        <f t="shared" si="31"/>
        <v>175043</v>
      </c>
      <c r="K241" s="13">
        <f t="shared" si="32"/>
        <v>72.657575567146353</v>
      </c>
    </row>
    <row r="242" spans="1:11" ht="14.25" customHeight="1" x14ac:dyDescent="0.2">
      <c r="A242" s="17" t="s">
        <v>40</v>
      </c>
      <c r="B242" s="8"/>
      <c r="C242" s="8"/>
      <c r="D242" s="8"/>
      <c r="E242" s="8"/>
      <c r="F242" s="8"/>
      <c r="G242" s="8"/>
      <c r="H242" s="8"/>
      <c r="I242" s="8"/>
      <c r="J242" s="8"/>
      <c r="K242" s="8"/>
    </row>
    <row r="243" spans="1:11" ht="12.75" x14ac:dyDescent="0.2">
      <c r="A243" s="26" t="s">
        <v>69</v>
      </c>
      <c r="B243" s="8">
        <v>125375</v>
      </c>
      <c r="C243" s="8">
        <v>82157</v>
      </c>
      <c r="D243" s="8">
        <v>9498</v>
      </c>
      <c r="E243" s="8">
        <f t="shared" ref="E243:E254" si="33">D243+C243</f>
        <v>91655</v>
      </c>
      <c r="F243" s="8">
        <v>46589</v>
      </c>
      <c r="G243" s="8">
        <v>10900</v>
      </c>
      <c r="H243" s="8">
        <v>4250</v>
      </c>
      <c r="I243" s="8">
        <v>2059</v>
      </c>
      <c r="J243" s="8">
        <f t="shared" ref="J243:J254" si="34">SUM(E243:I243)</f>
        <v>155453</v>
      </c>
      <c r="K243" s="13">
        <f t="shared" ref="K243:K254" si="35">(+B243/J243)*100</f>
        <v>80.651386592732209</v>
      </c>
    </row>
    <row r="244" spans="1:11" ht="12.75" x14ac:dyDescent="0.2">
      <c r="A244" s="26" t="s">
        <v>70</v>
      </c>
      <c r="B244" s="8">
        <v>108264</v>
      </c>
      <c r="C244" s="8">
        <v>82944</v>
      </c>
      <c r="D244" s="8">
        <v>9508</v>
      </c>
      <c r="E244" s="8">
        <f t="shared" si="33"/>
        <v>92452</v>
      </c>
      <c r="F244" s="8">
        <v>54313</v>
      </c>
      <c r="G244" s="8">
        <v>11062</v>
      </c>
      <c r="H244" s="8">
        <v>2902</v>
      </c>
      <c r="I244" s="8">
        <v>2251</v>
      </c>
      <c r="J244" s="8">
        <f t="shared" si="34"/>
        <v>162980</v>
      </c>
      <c r="K244" s="13">
        <f t="shared" si="35"/>
        <v>66.427782550006128</v>
      </c>
    </row>
    <row r="245" spans="1:11" ht="12.75" x14ac:dyDescent="0.2">
      <c r="A245" s="26" t="s">
        <v>65</v>
      </c>
      <c r="B245" s="8">
        <v>179472</v>
      </c>
      <c r="C245" s="8">
        <v>87316</v>
      </c>
      <c r="D245" s="8">
        <v>9589</v>
      </c>
      <c r="E245" s="8">
        <f t="shared" si="33"/>
        <v>96905</v>
      </c>
      <c r="F245" s="8">
        <v>47763</v>
      </c>
      <c r="G245" s="8">
        <v>11820</v>
      </c>
      <c r="H245" s="8">
        <v>57380</v>
      </c>
      <c r="I245" s="8">
        <v>2063</v>
      </c>
      <c r="J245" s="8">
        <f t="shared" si="34"/>
        <v>215931</v>
      </c>
      <c r="K245" s="13">
        <f t="shared" si="35"/>
        <v>83.115439654334025</v>
      </c>
    </row>
    <row r="246" spans="1:11" ht="12.75" x14ac:dyDescent="0.2">
      <c r="A246" s="26" t="s">
        <v>71</v>
      </c>
      <c r="B246" s="8">
        <v>166351</v>
      </c>
      <c r="C246" s="8">
        <v>91232</v>
      </c>
      <c r="D246" s="8">
        <v>9754</v>
      </c>
      <c r="E246" s="8">
        <f t="shared" si="33"/>
        <v>100986</v>
      </c>
      <c r="F246" s="8">
        <v>33680</v>
      </c>
      <c r="G246" s="8">
        <v>6427</v>
      </c>
      <c r="H246" s="8">
        <v>54067</v>
      </c>
      <c r="I246" s="8">
        <v>2303</v>
      </c>
      <c r="J246" s="8">
        <f t="shared" si="34"/>
        <v>197463</v>
      </c>
      <c r="K246" s="13">
        <f t="shared" si="35"/>
        <v>84.244136876275562</v>
      </c>
    </row>
    <row r="247" spans="1:11" ht="12.75" x14ac:dyDescent="0.2">
      <c r="A247" s="26" t="s">
        <v>72</v>
      </c>
      <c r="B247" s="8">
        <v>166174</v>
      </c>
      <c r="C247" s="8">
        <v>88831</v>
      </c>
      <c r="D247" s="8">
        <v>9876</v>
      </c>
      <c r="E247" s="8">
        <f t="shared" si="33"/>
        <v>98707</v>
      </c>
      <c r="F247" s="8">
        <v>29571</v>
      </c>
      <c r="G247" s="8">
        <v>6917</v>
      </c>
      <c r="H247" s="8">
        <v>46579</v>
      </c>
      <c r="I247" s="8">
        <v>1710</v>
      </c>
      <c r="J247" s="8">
        <f t="shared" si="34"/>
        <v>183484</v>
      </c>
      <c r="K247" s="13">
        <f t="shared" si="35"/>
        <v>90.565934904405836</v>
      </c>
    </row>
    <row r="248" spans="1:11" ht="12.75" x14ac:dyDescent="0.2">
      <c r="A248" s="26" t="s">
        <v>66</v>
      </c>
      <c r="B248" s="8">
        <v>179067</v>
      </c>
      <c r="C248" s="8">
        <v>89294</v>
      </c>
      <c r="D248" s="8">
        <v>9929</v>
      </c>
      <c r="E248" s="8">
        <f t="shared" si="33"/>
        <v>99223</v>
      </c>
      <c r="F248" s="8">
        <v>32406</v>
      </c>
      <c r="G248" s="8">
        <v>43649</v>
      </c>
      <c r="H248" s="8">
        <v>20050</v>
      </c>
      <c r="I248" s="8">
        <v>2523</v>
      </c>
      <c r="J248" s="8">
        <f t="shared" si="34"/>
        <v>197851</v>
      </c>
      <c r="K248" s="13">
        <f t="shared" si="35"/>
        <v>90.505986828471933</v>
      </c>
    </row>
    <row r="249" spans="1:11" ht="12.75" x14ac:dyDescent="0.2">
      <c r="A249" s="26" t="s">
        <v>73</v>
      </c>
      <c r="B249" s="8">
        <v>151363</v>
      </c>
      <c r="C249" s="8">
        <v>87959</v>
      </c>
      <c r="D249" s="8">
        <v>9972</v>
      </c>
      <c r="E249" s="8">
        <f t="shared" si="33"/>
        <v>97931</v>
      </c>
      <c r="F249" s="8">
        <f>39496-4999</f>
        <v>34497</v>
      </c>
      <c r="G249" s="8">
        <v>43631</v>
      </c>
      <c r="H249" s="8">
        <v>2923</v>
      </c>
      <c r="I249" s="8">
        <v>1316</v>
      </c>
      <c r="J249" s="8">
        <f t="shared" si="34"/>
        <v>180298</v>
      </c>
      <c r="K249" s="13">
        <f t="shared" si="35"/>
        <v>83.951569068985791</v>
      </c>
    </row>
    <row r="250" spans="1:11" ht="12.75" x14ac:dyDescent="0.2">
      <c r="A250" s="26" t="s">
        <v>74</v>
      </c>
      <c r="B250" s="8">
        <v>144070</v>
      </c>
      <c r="C250" s="8">
        <v>87335</v>
      </c>
      <c r="D250" s="8">
        <v>10082</v>
      </c>
      <c r="E250" s="8">
        <f t="shared" si="33"/>
        <v>97417</v>
      </c>
      <c r="F250" s="8">
        <f>45666-4764</f>
        <v>40902</v>
      </c>
      <c r="G250" s="8">
        <v>34163</v>
      </c>
      <c r="H250" s="8">
        <v>2499</v>
      </c>
      <c r="I250" s="8">
        <v>1209</v>
      </c>
      <c r="J250" s="8">
        <f t="shared" si="34"/>
        <v>176190</v>
      </c>
      <c r="K250" s="13">
        <f t="shared" si="35"/>
        <v>81.769680458595843</v>
      </c>
    </row>
    <row r="251" spans="1:11" ht="12.75" x14ac:dyDescent="0.2">
      <c r="A251" s="26" t="s">
        <v>67</v>
      </c>
      <c r="B251" s="8">
        <v>133308</v>
      </c>
      <c r="C251" s="8">
        <v>87947</v>
      </c>
      <c r="D251" s="8">
        <v>10108</v>
      </c>
      <c r="E251" s="8">
        <f t="shared" si="33"/>
        <v>98055</v>
      </c>
      <c r="F251" s="8">
        <f>43688-5892</f>
        <v>37796</v>
      </c>
      <c r="G251" s="8">
        <v>31059</v>
      </c>
      <c r="H251" s="8">
        <v>5713</v>
      </c>
      <c r="I251" s="8">
        <v>1451</v>
      </c>
      <c r="J251" s="8">
        <f t="shared" si="34"/>
        <v>174074</v>
      </c>
      <c r="K251" s="13">
        <f t="shared" si="35"/>
        <v>76.58122407711663</v>
      </c>
    </row>
    <row r="252" spans="1:11" ht="12.75" x14ac:dyDescent="0.2">
      <c r="A252" s="26" t="s">
        <v>75</v>
      </c>
      <c r="B252" s="8">
        <v>147529</v>
      </c>
      <c r="C252" s="8">
        <v>89796</v>
      </c>
      <c r="D252" s="8">
        <v>10087</v>
      </c>
      <c r="E252" s="8">
        <f t="shared" si="33"/>
        <v>99883</v>
      </c>
      <c r="F252" s="8">
        <f>51999-5923</f>
        <v>46076</v>
      </c>
      <c r="G252" s="8">
        <v>27439</v>
      </c>
      <c r="H252" s="8">
        <v>18672</v>
      </c>
      <c r="I252" s="8">
        <v>1574</v>
      </c>
      <c r="J252" s="8">
        <f t="shared" si="34"/>
        <v>193644</v>
      </c>
      <c r="K252" s="13">
        <f t="shared" si="35"/>
        <v>76.185680940282168</v>
      </c>
    </row>
    <row r="253" spans="1:11" ht="12.75" x14ac:dyDescent="0.2">
      <c r="A253" s="26" t="s">
        <v>76</v>
      </c>
      <c r="B253" s="8">
        <v>146009</v>
      </c>
      <c r="C253" s="8">
        <v>93868</v>
      </c>
      <c r="D253" s="8">
        <v>10099</v>
      </c>
      <c r="E253" s="8">
        <f t="shared" si="33"/>
        <v>103967</v>
      </c>
      <c r="F253" s="8">
        <f>62044-5232</f>
        <v>56812</v>
      </c>
      <c r="G253" s="8">
        <v>20330</v>
      </c>
      <c r="H253" s="8">
        <v>24437</v>
      </c>
      <c r="I253" s="8">
        <v>1707</v>
      </c>
      <c r="J253" s="8">
        <f t="shared" si="34"/>
        <v>207253</v>
      </c>
      <c r="K253" s="13">
        <f t="shared" si="35"/>
        <v>70.449643672226699</v>
      </c>
    </row>
    <row r="254" spans="1:11" ht="12.75" x14ac:dyDescent="0.2">
      <c r="A254" s="26" t="s">
        <v>68</v>
      </c>
      <c r="B254" s="8">
        <v>228229</v>
      </c>
      <c r="C254" s="8">
        <v>104866</v>
      </c>
      <c r="D254" s="8">
        <v>10309</v>
      </c>
      <c r="E254" s="8">
        <f t="shared" si="33"/>
        <v>115175</v>
      </c>
      <c r="F254" s="8">
        <f>82262-5920</f>
        <v>76342</v>
      </c>
      <c r="G254" s="8">
        <v>75655</v>
      </c>
      <c r="H254" s="8">
        <v>5362</v>
      </c>
      <c r="I254" s="8">
        <v>1673</v>
      </c>
      <c r="J254" s="8">
        <f t="shared" si="34"/>
        <v>274207</v>
      </c>
      <c r="K254" s="13">
        <f t="shared" si="35"/>
        <v>83.23237554110581</v>
      </c>
    </row>
    <row r="255" spans="1:11" ht="12.75" x14ac:dyDescent="0.2">
      <c r="A255" s="17" t="s">
        <v>41</v>
      </c>
      <c r="B255" s="8"/>
      <c r="C255" s="8"/>
      <c r="D255" s="8"/>
      <c r="E255" s="8"/>
      <c r="F255" s="8"/>
      <c r="G255" s="8"/>
      <c r="H255" s="8"/>
      <c r="I255" s="8"/>
      <c r="J255" s="8"/>
      <c r="K255" s="13"/>
    </row>
    <row r="256" spans="1:11" ht="12.75" x14ac:dyDescent="0.2">
      <c r="A256" s="26" t="s">
        <v>69</v>
      </c>
      <c r="B256" s="8">
        <v>216154</v>
      </c>
      <c r="C256" s="8">
        <v>96350</v>
      </c>
      <c r="D256" s="8">
        <v>10347</v>
      </c>
      <c r="E256" s="8">
        <f t="shared" ref="E256:E267" si="36">D256+C256</f>
        <v>106697</v>
      </c>
      <c r="F256" s="8">
        <v>71428</v>
      </c>
      <c r="G256" s="8">
        <v>76499</v>
      </c>
      <c r="H256" s="8">
        <v>1475</v>
      </c>
      <c r="I256" s="8">
        <v>1364</v>
      </c>
      <c r="J256" s="8">
        <f t="shared" ref="J256:J267" si="37">SUM(E256:I256)</f>
        <v>257463</v>
      </c>
      <c r="K256" s="13">
        <f t="shared" ref="K256:K267" si="38">(+B256/J256)*100</f>
        <v>83.955364460136011</v>
      </c>
    </row>
    <row r="257" spans="1:11" ht="12.75" x14ac:dyDescent="0.2">
      <c r="A257" s="26" t="s">
        <v>70</v>
      </c>
      <c r="B257" s="8">
        <v>228666</v>
      </c>
      <c r="C257" s="8">
        <v>97555</v>
      </c>
      <c r="D257" s="8">
        <v>10390</v>
      </c>
      <c r="E257" s="8">
        <f t="shared" si="36"/>
        <v>107945</v>
      </c>
      <c r="F257" s="8">
        <v>84811</v>
      </c>
      <c r="G257" s="8">
        <v>71743</v>
      </c>
      <c r="H257" s="8">
        <v>2674</v>
      </c>
      <c r="I257" s="8">
        <v>1441</v>
      </c>
      <c r="J257" s="8">
        <f t="shared" si="37"/>
        <v>268614</v>
      </c>
      <c r="K257" s="13">
        <f t="shared" si="38"/>
        <v>85.128102034890219</v>
      </c>
    </row>
    <row r="258" spans="1:11" ht="12.75" x14ac:dyDescent="0.2">
      <c r="A258" s="26" t="s">
        <v>65</v>
      </c>
      <c r="B258" s="8">
        <v>306178</v>
      </c>
      <c r="C258" s="8">
        <v>100470</v>
      </c>
      <c r="D258" s="8">
        <v>10528</v>
      </c>
      <c r="E258" s="8">
        <f t="shared" si="36"/>
        <v>110998</v>
      </c>
      <c r="F258" s="8">
        <v>121007</v>
      </c>
      <c r="G258" s="8">
        <v>113870</v>
      </c>
      <c r="H258" s="8">
        <v>1556</v>
      </c>
      <c r="I258" s="8">
        <v>2226</v>
      </c>
      <c r="J258" s="8">
        <f t="shared" si="37"/>
        <v>349657</v>
      </c>
      <c r="K258" s="13">
        <f t="shared" si="38"/>
        <v>87.565242509087483</v>
      </c>
    </row>
    <row r="259" spans="1:11" ht="12.75" x14ac:dyDescent="0.2">
      <c r="A259" s="26" t="s">
        <v>71</v>
      </c>
      <c r="B259" s="8">
        <v>289332</v>
      </c>
      <c r="C259" s="8">
        <v>102734</v>
      </c>
      <c r="D259" s="8">
        <v>10650</v>
      </c>
      <c r="E259" s="8">
        <f t="shared" si="36"/>
        <v>113384</v>
      </c>
      <c r="F259" s="8">
        <v>107420</v>
      </c>
      <c r="G259" s="8">
        <v>118445</v>
      </c>
      <c r="H259" s="8">
        <v>2588</v>
      </c>
      <c r="I259" s="8">
        <v>2297</v>
      </c>
      <c r="J259" s="8">
        <f t="shared" si="37"/>
        <v>344134</v>
      </c>
      <c r="K259" s="13">
        <f t="shared" si="38"/>
        <v>84.075389237913129</v>
      </c>
    </row>
    <row r="260" spans="1:11" ht="12.75" x14ac:dyDescent="0.2">
      <c r="A260" s="26" t="s">
        <v>72</v>
      </c>
      <c r="B260" s="8">
        <v>277097</v>
      </c>
      <c r="C260" s="8">
        <v>102436</v>
      </c>
      <c r="D260" s="8">
        <v>10789</v>
      </c>
      <c r="E260" s="8">
        <f t="shared" si="36"/>
        <v>113225</v>
      </c>
      <c r="F260" s="8">
        <v>110742</v>
      </c>
      <c r="G260" s="8">
        <v>107649</v>
      </c>
      <c r="H260" s="8">
        <v>4166</v>
      </c>
      <c r="I260" s="8">
        <v>2973</v>
      </c>
      <c r="J260" s="8">
        <f t="shared" si="37"/>
        <v>338755</v>
      </c>
      <c r="K260" s="13">
        <f t="shared" si="38"/>
        <v>81.798645038449607</v>
      </c>
    </row>
    <row r="261" spans="1:11" ht="12.75" x14ac:dyDescent="0.2">
      <c r="A261" s="26" t="s">
        <v>66</v>
      </c>
      <c r="B261" s="8">
        <v>224625</v>
      </c>
      <c r="C261" s="8">
        <v>100374</v>
      </c>
      <c r="D261" s="8">
        <v>10843</v>
      </c>
      <c r="E261" s="8">
        <f t="shared" si="36"/>
        <v>111217</v>
      </c>
      <c r="F261" s="8">
        <v>98838</v>
      </c>
      <c r="G261" s="8">
        <v>68766</v>
      </c>
      <c r="H261" s="8">
        <v>3016</v>
      </c>
      <c r="I261" s="8">
        <v>4227</v>
      </c>
      <c r="J261" s="8">
        <f t="shared" si="37"/>
        <v>286064</v>
      </c>
      <c r="K261" s="13">
        <f t="shared" si="38"/>
        <v>78.522638290732132</v>
      </c>
    </row>
    <row r="262" spans="1:11" ht="12.75" x14ac:dyDescent="0.2">
      <c r="A262" s="26" t="s">
        <v>73</v>
      </c>
      <c r="B262" s="8">
        <v>211771</v>
      </c>
      <c r="C262" s="8">
        <v>101502</v>
      </c>
      <c r="D262" s="8">
        <v>10878</v>
      </c>
      <c r="E262" s="8">
        <f t="shared" si="36"/>
        <v>112380</v>
      </c>
      <c r="F262" s="8">
        <v>98173</v>
      </c>
      <c r="G262" s="8">
        <v>40584</v>
      </c>
      <c r="H262" s="8">
        <v>9663</v>
      </c>
      <c r="I262" s="8">
        <v>1964</v>
      </c>
      <c r="J262" s="8">
        <f t="shared" si="37"/>
        <v>262764</v>
      </c>
      <c r="K262" s="13">
        <f t="shared" si="38"/>
        <v>80.593612519218766</v>
      </c>
    </row>
    <row r="263" spans="1:11" ht="12.75" x14ac:dyDescent="0.2">
      <c r="A263" s="26" t="s">
        <v>74</v>
      </c>
      <c r="B263" s="8">
        <v>195996</v>
      </c>
      <c r="C263" s="8">
        <v>100533</v>
      </c>
      <c r="D263" s="8">
        <v>10881</v>
      </c>
      <c r="E263" s="8">
        <f t="shared" si="36"/>
        <v>111414</v>
      </c>
      <c r="F263" s="8">
        <v>95582</v>
      </c>
      <c r="G263" s="8">
        <v>39580</v>
      </c>
      <c r="H263" s="8">
        <v>5027</v>
      </c>
      <c r="I263" s="8">
        <v>2078</v>
      </c>
      <c r="J263" s="8">
        <f t="shared" si="37"/>
        <v>253681</v>
      </c>
      <c r="K263" s="13">
        <f t="shared" si="38"/>
        <v>77.260811806954393</v>
      </c>
    </row>
    <row r="264" spans="1:11" ht="12.75" x14ac:dyDescent="0.2">
      <c r="A264" s="26" t="s">
        <v>67</v>
      </c>
      <c r="B264" s="8">
        <v>208686</v>
      </c>
      <c r="C264" s="8">
        <v>101103</v>
      </c>
      <c r="D264" s="8">
        <v>10935</v>
      </c>
      <c r="E264" s="8">
        <f t="shared" si="36"/>
        <v>112038</v>
      </c>
      <c r="F264" s="8">
        <v>78362</v>
      </c>
      <c r="G264" s="8">
        <v>70519</v>
      </c>
      <c r="H264" s="8">
        <v>8136</v>
      </c>
      <c r="I264" s="8">
        <v>2108</v>
      </c>
      <c r="J264" s="8">
        <f t="shared" si="37"/>
        <v>271163</v>
      </c>
      <c r="K264" s="13">
        <f t="shared" si="38"/>
        <v>76.95961469669534</v>
      </c>
    </row>
    <row r="265" spans="1:11" ht="12.75" x14ac:dyDescent="0.2">
      <c r="A265" s="26" t="s">
        <v>75</v>
      </c>
      <c r="B265" s="8">
        <v>188932</v>
      </c>
      <c r="C265" s="8">
        <v>101383</v>
      </c>
      <c r="D265" s="8">
        <v>10948</v>
      </c>
      <c r="E265" s="8">
        <f t="shared" si="36"/>
        <v>112331</v>
      </c>
      <c r="F265" s="8">
        <v>77040</v>
      </c>
      <c r="G265" s="8">
        <v>54456</v>
      </c>
      <c r="H265" s="8">
        <v>5576</v>
      </c>
      <c r="I265" s="8">
        <v>3502</v>
      </c>
      <c r="J265" s="8">
        <f t="shared" si="37"/>
        <v>252905</v>
      </c>
      <c r="K265" s="13">
        <f t="shared" si="38"/>
        <v>74.704731025483866</v>
      </c>
    </row>
    <row r="266" spans="1:11" ht="12.75" x14ac:dyDescent="0.2">
      <c r="A266" s="26" t="s">
        <v>76</v>
      </c>
      <c r="B266" s="8">
        <v>167050</v>
      </c>
      <c r="C266" s="8">
        <v>102300</v>
      </c>
      <c r="D266" s="8">
        <v>10926</v>
      </c>
      <c r="E266" s="8">
        <f t="shared" si="36"/>
        <v>113226</v>
      </c>
      <c r="F266" s="8">
        <v>79433</v>
      </c>
      <c r="G266" s="8">
        <v>30815</v>
      </c>
      <c r="H266" s="8">
        <v>3153</v>
      </c>
      <c r="I266" s="8">
        <v>3465</v>
      </c>
      <c r="J266" s="8">
        <f t="shared" si="37"/>
        <v>230092</v>
      </c>
      <c r="K266" s="13">
        <f t="shared" si="38"/>
        <v>72.601394224918721</v>
      </c>
    </row>
    <row r="267" spans="1:11" ht="12.75" x14ac:dyDescent="0.2">
      <c r="A267" s="26" t="s">
        <v>68</v>
      </c>
      <c r="B267" s="8">
        <v>207422</v>
      </c>
      <c r="C267" s="8">
        <v>114169</v>
      </c>
      <c r="D267" s="8">
        <v>11111</v>
      </c>
      <c r="E267" s="8">
        <f t="shared" si="36"/>
        <v>125280</v>
      </c>
      <c r="F267" s="8">
        <v>80718</v>
      </c>
      <c r="G267" s="8">
        <v>15257</v>
      </c>
      <c r="H267" s="8">
        <v>49684</v>
      </c>
      <c r="I267" s="8">
        <v>2936</v>
      </c>
      <c r="J267" s="8">
        <f t="shared" si="37"/>
        <v>273875</v>
      </c>
      <c r="K267" s="13">
        <f t="shared" si="38"/>
        <v>75.736010953902337</v>
      </c>
    </row>
    <row r="268" spans="1:11" ht="14.25" customHeight="1" x14ac:dyDescent="0.2">
      <c r="A268" s="20" t="s">
        <v>42</v>
      </c>
      <c r="B268" s="8"/>
      <c r="C268" s="8"/>
      <c r="D268" s="8"/>
      <c r="E268" s="8"/>
      <c r="F268" s="8"/>
      <c r="G268" s="8"/>
      <c r="H268" s="8"/>
      <c r="I268" s="8"/>
      <c r="J268" s="8"/>
      <c r="K268" s="13"/>
    </row>
    <row r="269" spans="1:11" ht="12.75" x14ac:dyDescent="0.2">
      <c r="A269" s="26" t="s">
        <v>69</v>
      </c>
      <c r="B269" s="8">
        <v>231528</v>
      </c>
      <c r="C269" s="8">
        <v>103911</v>
      </c>
      <c r="D269" s="8">
        <v>11179</v>
      </c>
      <c r="E269" s="8">
        <f t="shared" ref="E269:E280" si="39">D269+C269</f>
        <v>115090</v>
      </c>
      <c r="F269" s="8">
        <v>95208</v>
      </c>
      <c r="G269" s="8">
        <v>11590</v>
      </c>
      <c r="H269" s="8">
        <v>31850</v>
      </c>
      <c r="I269" s="8">
        <v>5498</v>
      </c>
      <c r="J269" s="8">
        <f t="shared" ref="J269:J280" si="40">SUM(E269:I269)</f>
        <v>259236</v>
      </c>
      <c r="K269" s="13">
        <f t="shared" ref="K269:K280" si="41">(+B269/J269)*100</f>
        <v>89.311669675508028</v>
      </c>
    </row>
    <row r="270" spans="1:11" ht="12.75" x14ac:dyDescent="0.2">
      <c r="A270" s="26" t="s">
        <v>70</v>
      </c>
      <c r="B270" s="8">
        <v>192653</v>
      </c>
      <c r="C270" s="8">
        <v>105920</v>
      </c>
      <c r="D270" s="8">
        <v>11170</v>
      </c>
      <c r="E270" s="8">
        <f t="shared" si="39"/>
        <v>117090</v>
      </c>
      <c r="F270" s="8">
        <v>83806</v>
      </c>
      <c r="G270" s="8">
        <v>5516</v>
      </c>
      <c r="H270" s="8">
        <v>12282</v>
      </c>
      <c r="I270" s="8">
        <v>5355</v>
      </c>
      <c r="J270" s="8">
        <f t="shared" si="40"/>
        <v>224049</v>
      </c>
      <c r="K270" s="13">
        <f t="shared" si="41"/>
        <v>85.986993916509334</v>
      </c>
    </row>
    <row r="271" spans="1:11" ht="12.75" x14ac:dyDescent="0.2">
      <c r="A271" s="26" t="s">
        <v>65</v>
      </c>
      <c r="B271" s="8">
        <v>165736</v>
      </c>
      <c r="C271" s="8">
        <v>111651</v>
      </c>
      <c r="D271" s="8">
        <v>11279</v>
      </c>
      <c r="E271" s="8">
        <f t="shared" si="39"/>
        <v>122930</v>
      </c>
      <c r="F271" s="8">
        <v>83496</v>
      </c>
      <c r="G271" s="8">
        <v>7718</v>
      </c>
      <c r="H271" s="8">
        <v>1582</v>
      </c>
      <c r="I271" s="8">
        <v>3049</v>
      </c>
      <c r="J271" s="8">
        <f t="shared" si="40"/>
        <v>218775</v>
      </c>
      <c r="K271" s="13">
        <f t="shared" si="41"/>
        <v>75.756370700491374</v>
      </c>
    </row>
    <row r="272" spans="1:11" ht="12.75" x14ac:dyDescent="0.2">
      <c r="A272" s="26" t="s">
        <v>71</v>
      </c>
      <c r="B272" s="8">
        <v>210424</v>
      </c>
      <c r="C272" s="8">
        <v>107022</v>
      </c>
      <c r="D272" s="8">
        <v>11364</v>
      </c>
      <c r="E272" s="8">
        <f t="shared" si="39"/>
        <v>118386</v>
      </c>
      <c r="F272" s="8">
        <v>88403</v>
      </c>
      <c r="G272" s="8">
        <v>6647</v>
      </c>
      <c r="H272" s="8">
        <v>43745</v>
      </c>
      <c r="I272" s="8">
        <v>3038</v>
      </c>
      <c r="J272" s="8">
        <f t="shared" si="40"/>
        <v>260219</v>
      </c>
      <c r="K272" s="13">
        <f t="shared" si="41"/>
        <v>80.864195158693249</v>
      </c>
    </row>
    <row r="273" spans="1:11" ht="12.75" x14ac:dyDescent="0.2">
      <c r="A273" s="26" t="s">
        <v>72</v>
      </c>
      <c r="B273" s="8">
        <v>188146</v>
      </c>
      <c r="C273" s="8">
        <v>107541</v>
      </c>
      <c r="D273" s="8">
        <v>11418</v>
      </c>
      <c r="E273" s="8">
        <f t="shared" si="39"/>
        <v>118959</v>
      </c>
      <c r="F273" s="8">
        <v>88509</v>
      </c>
      <c r="G273" s="8">
        <v>6607</v>
      </c>
      <c r="H273" s="8">
        <v>18690</v>
      </c>
      <c r="I273" s="8">
        <v>2028</v>
      </c>
      <c r="J273" s="8">
        <f t="shared" si="40"/>
        <v>234793</v>
      </c>
      <c r="K273" s="13">
        <f t="shared" si="41"/>
        <v>80.132712644755173</v>
      </c>
    </row>
    <row r="274" spans="1:11" ht="12.75" x14ac:dyDescent="0.2">
      <c r="A274" s="26" t="s">
        <v>66</v>
      </c>
      <c r="B274" s="8">
        <v>153008</v>
      </c>
      <c r="C274" s="8">
        <v>105750</v>
      </c>
      <c r="D274" s="8">
        <v>11469</v>
      </c>
      <c r="E274" s="8">
        <f t="shared" si="39"/>
        <v>117219</v>
      </c>
      <c r="F274" s="8">
        <v>73999</v>
      </c>
      <c r="G274" s="8">
        <v>7346</v>
      </c>
      <c r="H274" s="8">
        <v>15787</v>
      </c>
      <c r="I274" s="8">
        <v>2151</v>
      </c>
      <c r="J274" s="8">
        <f t="shared" si="40"/>
        <v>216502</v>
      </c>
      <c r="K274" s="13">
        <f t="shared" si="41"/>
        <v>70.672788242140953</v>
      </c>
    </row>
    <row r="275" spans="1:11" ht="12.75" x14ac:dyDescent="0.2">
      <c r="A275" s="26" t="s">
        <v>73</v>
      </c>
      <c r="B275" s="8">
        <v>136223</v>
      </c>
      <c r="C275" s="8">
        <v>104399</v>
      </c>
      <c r="D275" s="8">
        <v>11521</v>
      </c>
      <c r="E275" s="8">
        <f t="shared" si="39"/>
        <v>115920</v>
      </c>
      <c r="F275" s="8">
        <v>77717</v>
      </c>
      <c r="G275" s="8">
        <v>7348</v>
      </c>
      <c r="H275" s="8">
        <v>8669</v>
      </c>
      <c r="I275" s="8">
        <v>1750</v>
      </c>
      <c r="J275" s="8">
        <f t="shared" si="40"/>
        <v>211404</v>
      </c>
      <c r="K275" s="13">
        <f t="shared" si="41"/>
        <v>64.437285954854218</v>
      </c>
    </row>
    <row r="276" spans="1:11" ht="12.75" x14ac:dyDescent="0.2">
      <c r="A276" s="26" t="s">
        <v>74</v>
      </c>
      <c r="B276" s="8">
        <v>202260</v>
      </c>
      <c r="C276" s="8">
        <v>105758</v>
      </c>
      <c r="D276" s="8">
        <v>11605</v>
      </c>
      <c r="E276" s="8">
        <f t="shared" si="39"/>
        <v>117363</v>
      </c>
      <c r="F276" s="8">
        <v>73785</v>
      </c>
      <c r="G276" s="8">
        <v>141227</v>
      </c>
      <c r="H276" s="8">
        <v>8153</v>
      </c>
      <c r="I276" s="8">
        <v>1834</v>
      </c>
      <c r="J276" s="8">
        <f t="shared" si="40"/>
        <v>342362</v>
      </c>
      <c r="K276" s="13">
        <f t="shared" si="41"/>
        <v>59.077818215806666</v>
      </c>
    </row>
    <row r="277" spans="1:11" ht="12.75" x14ac:dyDescent="0.2">
      <c r="A277" s="26" t="s">
        <v>67</v>
      </c>
      <c r="B277" s="8">
        <v>194462</v>
      </c>
      <c r="C277" s="8">
        <v>104509</v>
      </c>
      <c r="D277" s="8">
        <v>11675</v>
      </c>
      <c r="E277" s="8">
        <f t="shared" si="39"/>
        <v>116184</v>
      </c>
      <c r="F277" s="8">
        <v>57586</v>
      </c>
      <c r="G277" s="8">
        <v>85242</v>
      </c>
      <c r="H277" s="8">
        <v>9034</v>
      </c>
      <c r="I277" s="8">
        <v>1428</v>
      </c>
      <c r="J277" s="8">
        <f t="shared" si="40"/>
        <v>269474</v>
      </c>
      <c r="K277" s="13">
        <f t="shared" si="41"/>
        <v>72.163548245841895</v>
      </c>
    </row>
    <row r="278" spans="1:11" ht="12.75" x14ac:dyDescent="0.2">
      <c r="A278" s="26" t="s">
        <v>75</v>
      </c>
      <c r="B278" s="8">
        <v>154958</v>
      </c>
      <c r="C278" s="8">
        <v>103193</v>
      </c>
      <c r="D278" s="8">
        <v>11724</v>
      </c>
      <c r="E278" s="8">
        <f t="shared" si="39"/>
        <v>114917</v>
      </c>
      <c r="F278" s="8">
        <v>69794</v>
      </c>
      <c r="G278" s="8">
        <v>7675</v>
      </c>
      <c r="H278" s="8">
        <v>6578</v>
      </c>
      <c r="I278" s="8">
        <v>2092</v>
      </c>
      <c r="J278" s="8">
        <f t="shared" si="40"/>
        <v>201056</v>
      </c>
      <c r="K278" s="13">
        <f t="shared" si="41"/>
        <v>77.07205952570429</v>
      </c>
    </row>
    <row r="279" spans="1:11" ht="12.75" x14ac:dyDescent="0.2">
      <c r="A279" s="26" t="s">
        <v>76</v>
      </c>
      <c r="B279" s="8">
        <v>142759</v>
      </c>
      <c r="C279" s="8">
        <v>107430</v>
      </c>
      <c r="D279" s="8">
        <v>11725</v>
      </c>
      <c r="E279" s="8">
        <f t="shared" si="39"/>
        <v>119155</v>
      </c>
      <c r="F279" s="8">
        <v>56514</v>
      </c>
      <c r="G279" s="8">
        <v>5995</v>
      </c>
      <c r="H279" s="8">
        <v>6568</v>
      </c>
      <c r="I279" s="8">
        <v>1450</v>
      </c>
      <c r="J279" s="8">
        <f t="shared" si="40"/>
        <v>189682</v>
      </c>
      <c r="K279" s="13">
        <f t="shared" si="41"/>
        <v>75.262281080967099</v>
      </c>
    </row>
    <row r="280" spans="1:11" ht="12.75" x14ac:dyDescent="0.2">
      <c r="A280" s="26" t="s">
        <v>68</v>
      </c>
      <c r="B280" s="8">
        <v>211671</v>
      </c>
      <c r="C280" s="8">
        <v>120733</v>
      </c>
      <c r="D280" s="8">
        <v>11941</v>
      </c>
      <c r="E280" s="8">
        <f t="shared" si="39"/>
        <v>132674</v>
      </c>
      <c r="F280" s="8">
        <v>57008</v>
      </c>
      <c r="G280" s="8">
        <v>26625</v>
      </c>
      <c r="H280" s="8">
        <v>7545</v>
      </c>
      <c r="I280" s="8">
        <v>5986</v>
      </c>
      <c r="J280" s="8">
        <f t="shared" si="40"/>
        <v>229838</v>
      </c>
      <c r="K280" s="13">
        <f t="shared" si="41"/>
        <v>92.09573699736336</v>
      </c>
    </row>
    <row r="281" spans="1:11" ht="14.25" customHeight="1" x14ac:dyDescent="0.2">
      <c r="A281" s="20" t="s">
        <v>48</v>
      </c>
      <c r="B281" s="8"/>
      <c r="C281" s="8"/>
      <c r="D281" s="8"/>
      <c r="E281" s="8"/>
      <c r="F281" s="8"/>
      <c r="G281" s="8"/>
      <c r="H281" s="8"/>
      <c r="I281" s="8"/>
      <c r="J281" s="8"/>
      <c r="K281" s="13"/>
    </row>
    <row r="282" spans="1:11" ht="12.75" x14ac:dyDescent="0.2">
      <c r="A282" s="26" t="s">
        <v>69</v>
      </c>
      <c r="B282" s="8">
        <v>201582</v>
      </c>
      <c r="C282" s="8">
        <v>111449</v>
      </c>
      <c r="D282" s="8">
        <v>11982</v>
      </c>
      <c r="E282" s="8">
        <f t="shared" ref="E282:E293" si="42">D282+C282</f>
        <v>123431</v>
      </c>
      <c r="F282" s="8">
        <v>64330</v>
      </c>
      <c r="G282" s="8">
        <v>6472</v>
      </c>
      <c r="H282" s="8">
        <v>11009</v>
      </c>
      <c r="I282" s="8">
        <v>2237</v>
      </c>
      <c r="J282" s="8">
        <f t="shared" ref="J282:J293" si="43">SUM(E282:I282)</f>
        <v>207479</v>
      </c>
      <c r="K282" s="13">
        <f t="shared" ref="K282:K293" si="44">(+B282/J282)*100</f>
        <v>97.157784643265103</v>
      </c>
    </row>
    <row r="283" spans="1:11" ht="12.75" x14ac:dyDescent="0.2">
      <c r="A283" s="26" t="s">
        <v>70</v>
      </c>
      <c r="B283" s="8">
        <v>171365</v>
      </c>
      <c r="C283" s="8">
        <v>114561</v>
      </c>
      <c r="D283" s="8">
        <v>11990</v>
      </c>
      <c r="E283" s="8">
        <f t="shared" si="42"/>
        <v>126551</v>
      </c>
      <c r="F283" s="8">
        <v>74937</v>
      </c>
      <c r="G283" s="8">
        <v>2762</v>
      </c>
      <c r="H283" s="8">
        <v>8364</v>
      </c>
      <c r="I283" s="8">
        <v>1802</v>
      </c>
      <c r="J283" s="8">
        <f t="shared" si="43"/>
        <v>214416</v>
      </c>
      <c r="K283" s="13">
        <f t="shared" si="44"/>
        <v>79.921740914857097</v>
      </c>
    </row>
    <row r="284" spans="1:11" ht="12.75" x14ac:dyDescent="0.2">
      <c r="A284" s="26" t="s">
        <v>65</v>
      </c>
      <c r="B284" s="8">
        <v>136932</v>
      </c>
      <c r="C284" s="8">
        <v>113172</v>
      </c>
      <c r="D284" s="8">
        <v>12178</v>
      </c>
      <c r="E284" s="8">
        <f t="shared" si="42"/>
        <v>125350</v>
      </c>
      <c r="F284" s="8">
        <v>66737</v>
      </c>
      <c r="G284" s="8">
        <v>4418</v>
      </c>
      <c r="H284" s="8">
        <v>2725</v>
      </c>
      <c r="I284" s="8">
        <v>1835</v>
      </c>
      <c r="J284" s="8">
        <f t="shared" si="43"/>
        <v>201065</v>
      </c>
      <c r="K284" s="13">
        <f t="shared" si="44"/>
        <v>68.103349663044284</v>
      </c>
    </row>
    <row r="285" spans="1:11" ht="12.75" x14ac:dyDescent="0.2">
      <c r="A285" s="26" t="s">
        <v>71</v>
      </c>
      <c r="B285" s="8">
        <v>128362</v>
      </c>
      <c r="C285" s="8">
        <v>112718</v>
      </c>
      <c r="D285" s="8">
        <v>12284</v>
      </c>
      <c r="E285" s="8">
        <f t="shared" si="42"/>
        <v>125002</v>
      </c>
      <c r="F285" s="8">
        <v>72038</v>
      </c>
      <c r="G285" s="8">
        <v>5866</v>
      </c>
      <c r="H285" s="8">
        <v>1413</v>
      </c>
      <c r="I285" s="8">
        <v>3103</v>
      </c>
      <c r="J285" s="8">
        <f t="shared" si="43"/>
        <v>207422</v>
      </c>
      <c r="K285" s="13">
        <f t="shared" si="44"/>
        <v>61.884467414256925</v>
      </c>
    </row>
    <row r="286" spans="1:11" ht="12.75" x14ac:dyDescent="0.2">
      <c r="A286" s="26" t="s">
        <v>72</v>
      </c>
      <c r="B286" s="8">
        <v>142104</v>
      </c>
      <c r="C286" s="8">
        <v>109443</v>
      </c>
      <c r="D286" s="8">
        <v>12376</v>
      </c>
      <c r="E286" s="8">
        <f t="shared" si="42"/>
        <v>121819</v>
      </c>
      <c r="F286" s="8">
        <v>75161</v>
      </c>
      <c r="G286" s="8">
        <v>5889</v>
      </c>
      <c r="H286" s="8">
        <v>5073</v>
      </c>
      <c r="I286" s="8">
        <v>3560</v>
      </c>
      <c r="J286" s="8">
        <f t="shared" si="43"/>
        <v>211502</v>
      </c>
      <c r="K286" s="13">
        <f t="shared" si="44"/>
        <v>67.188017134589742</v>
      </c>
    </row>
    <row r="287" spans="1:11" ht="12.75" x14ac:dyDescent="0.2">
      <c r="A287" s="26" t="s">
        <v>66</v>
      </c>
      <c r="B287" s="8">
        <v>222606</v>
      </c>
      <c r="C287" s="8">
        <v>112616</v>
      </c>
      <c r="D287" s="8">
        <v>12415</v>
      </c>
      <c r="E287" s="8">
        <f t="shared" si="42"/>
        <v>125031</v>
      </c>
      <c r="F287" s="8">
        <v>73605</v>
      </c>
      <c r="G287" s="8">
        <v>98726</v>
      </c>
      <c r="H287" s="8">
        <v>15079</v>
      </c>
      <c r="I287" s="8">
        <v>3529</v>
      </c>
      <c r="J287" s="8">
        <f t="shared" si="43"/>
        <v>315970</v>
      </c>
      <c r="K287" s="13">
        <f t="shared" si="44"/>
        <v>70.451625154286802</v>
      </c>
    </row>
    <row r="288" spans="1:11" ht="12.75" x14ac:dyDescent="0.2">
      <c r="A288" s="26" t="s">
        <v>73</v>
      </c>
      <c r="B288" s="8">
        <v>213546</v>
      </c>
      <c r="C288" s="8">
        <v>110531</v>
      </c>
      <c r="D288" s="8">
        <v>12462</v>
      </c>
      <c r="E288" s="8">
        <f t="shared" si="42"/>
        <v>122993</v>
      </c>
      <c r="F288" s="8">
        <v>78194</v>
      </c>
      <c r="G288" s="8">
        <v>105898</v>
      </c>
      <c r="H288" s="8">
        <v>13281</v>
      </c>
      <c r="I288" s="8">
        <v>3825</v>
      </c>
      <c r="J288" s="8">
        <f t="shared" si="43"/>
        <v>324191</v>
      </c>
      <c r="K288" s="13">
        <f t="shared" si="44"/>
        <v>65.870428235207029</v>
      </c>
    </row>
    <row r="289" spans="1:11" ht="12.75" x14ac:dyDescent="0.2">
      <c r="A289" s="26" t="s">
        <v>74</v>
      </c>
      <c r="B289" s="8">
        <v>177663</v>
      </c>
      <c r="C289" s="8">
        <v>110301</v>
      </c>
      <c r="D289" s="8">
        <v>12472</v>
      </c>
      <c r="E289" s="8">
        <f t="shared" si="42"/>
        <v>122773</v>
      </c>
      <c r="F289" s="8">
        <v>69476</v>
      </c>
      <c r="G289" s="8">
        <v>79754</v>
      </c>
      <c r="H289" s="8">
        <v>2255</v>
      </c>
      <c r="I289" s="8">
        <v>5540</v>
      </c>
      <c r="J289" s="8">
        <f t="shared" si="43"/>
        <v>279798</v>
      </c>
      <c r="K289" s="13">
        <f t="shared" si="44"/>
        <v>63.496879891922035</v>
      </c>
    </row>
    <row r="290" spans="1:11" ht="12.75" x14ac:dyDescent="0.2">
      <c r="A290" s="26" t="s">
        <v>67</v>
      </c>
      <c r="B290" s="8">
        <v>139485</v>
      </c>
      <c r="C290" s="8">
        <v>107510</v>
      </c>
      <c r="D290" s="8">
        <v>12542</v>
      </c>
      <c r="E290" s="8">
        <f t="shared" si="42"/>
        <v>120052</v>
      </c>
      <c r="F290" s="8">
        <v>52587</v>
      </c>
      <c r="G290" s="8">
        <v>48768</v>
      </c>
      <c r="H290" s="8">
        <v>3418</v>
      </c>
      <c r="I290" s="8">
        <v>5545</v>
      </c>
      <c r="J290" s="8">
        <f t="shared" si="43"/>
        <v>230370</v>
      </c>
      <c r="K290" s="13">
        <f t="shared" si="44"/>
        <v>60.548248469852851</v>
      </c>
    </row>
    <row r="291" spans="1:11" ht="12.75" x14ac:dyDescent="0.2">
      <c r="A291" s="26" t="s">
        <v>75</v>
      </c>
      <c r="B291" s="8">
        <v>140300</v>
      </c>
      <c r="C291" s="8">
        <v>106326</v>
      </c>
      <c r="D291" s="8">
        <v>12530</v>
      </c>
      <c r="E291" s="8">
        <f t="shared" si="42"/>
        <v>118856</v>
      </c>
      <c r="F291" s="8">
        <v>61500</v>
      </c>
      <c r="G291" s="8">
        <v>50235</v>
      </c>
      <c r="H291" s="8">
        <v>2879</v>
      </c>
      <c r="I291" s="8">
        <v>5346</v>
      </c>
      <c r="J291" s="8">
        <f t="shared" si="43"/>
        <v>238816</v>
      </c>
      <c r="K291" s="13">
        <f t="shared" si="44"/>
        <v>58.748157577381754</v>
      </c>
    </row>
    <row r="292" spans="1:11" ht="12.75" x14ac:dyDescent="0.2">
      <c r="A292" s="26" t="s">
        <v>76</v>
      </c>
      <c r="B292" s="8">
        <v>201569</v>
      </c>
      <c r="C292" s="8">
        <v>107938</v>
      </c>
      <c r="D292" s="8">
        <v>12567</v>
      </c>
      <c r="E292" s="8">
        <f t="shared" si="42"/>
        <v>120505</v>
      </c>
      <c r="F292" s="8">
        <v>72290</v>
      </c>
      <c r="G292" s="8">
        <v>110942</v>
      </c>
      <c r="H292" s="8">
        <v>1107</v>
      </c>
      <c r="I292" s="8">
        <v>5213</v>
      </c>
      <c r="J292" s="8">
        <f t="shared" si="43"/>
        <v>310057</v>
      </c>
      <c r="K292" s="13">
        <f t="shared" si="44"/>
        <v>65.010304556904046</v>
      </c>
    </row>
    <row r="293" spans="1:11" ht="12.75" x14ac:dyDescent="0.2">
      <c r="A293" s="26" t="s">
        <v>68</v>
      </c>
      <c r="B293" s="8">
        <v>151711</v>
      </c>
      <c r="C293" s="8">
        <v>114815</v>
      </c>
      <c r="D293" s="8">
        <v>12812</v>
      </c>
      <c r="E293" s="8">
        <f t="shared" si="42"/>
        <v>127627</v>
      </c>
      <c r="F293" s="8">
        <v>73673</v>
      </c>
      <c r="G293" s="8">
        <v>52074</v>
      </c>
      <c r="H293" s="8">
        <v>3479</v>
      </c>
      <c r="I293" s="8">
        <v>5790</v>
      </c>
      <c r="J293" s="8">
        <f t="shared" si="43"/>
        <v>262643</v>
      </c>
      <c r="K293" s="13">
        <f t="shared" si="44"/>
        <v>57.763199476094925</v>
      </c>
    </row>
    <row r="294" spans="1:11" ht="12.75" x14ac:dyDescent="0.2">
      <c r="A294" s="20" t="s">
        <v>49</v>
      </c>
      <c r="B294" s="8"/>
      <c r="C294" s="8"/>
      <c r="D294" s="8"/>
      <c r="E294" s="8"/>
      <c r="F294" s="8"/>
      <c r="G294" s="8"/>
      <c r="H294" s="8"/>
      <c r="I294" s="8"/>
      <c r="J294" s="8"/>
      <c r="K294" s="13"/>
    </row>
    <row r="295" spans="1:11" ht="12.75" x14ac:dyDescent="0.2">
      <c r="A295" s="26" t="s">
        <v>69</v>
      </c>
      <c r="B295" s="8">
        <v>175431</v>
      </c>
      <c r="C295" s="8">
        <v>107573</v>
      </c>
      <c r="D295" s="8">
        <v>12754</v>
      </c>
      <c r="E295" s="8">
        <f t="shared" ref="E295:E319" si="45">D295+C295</f>
        <v>120327</v>
      </c>
      <c r="F295" s="8">
        <v>78782</v>
      </c>
      <c r="G295" s="8">
        <v>81033</v>
      </c>
      <c r="H295" s="8">
        <v>909</v>
      </c>
      <c r="I295" s="8">
        <v>3867</v>
      </c>
      <c r="J295" s="8">
        <f t="shared" ref="J295:J302" si="46">SUM(E295:I295)</f>
        <v>284918</v>
      </c>
      <c r="K295" s="13">
        <f t="shared" ref="K295:K302" si="47">(+B295/J295)*100</f>
        <v>61.572452424908221</v>
      </c>
    </row>
    <row r="296" spans="1:11" ht="12.75" x14ac:dyDescent="0.2">
      <c r="A296" s="26" t="s">
        <v>70</v>
      </c>
      <c r="B296" s="8">
        <v>123621</v>
      </c>
      <c r="C296" s="8">
        <v>110155</v>
      </c>
      <c r="D296" s="8">
        <v>12858</v>
      </c>
      <c r="E296" s="8">
        <f t="shared" si="45"/>
        <v>123013</v>
      </c>
      <c r="F296" s="8">
        <v>65654</v>
      </c>
      <c r="G296" s="8">
        <v>62499</v>
      </c>
      <c r="H296" s="8">
        <v>1169</v>
      </c>
      <c r="I296" s="8">
        <v>4075</v>
      </c>
      <c r="J296" s="8">
        <f t="shared" si="46"/>
        <v>256410</v>
      </c>
      <c r="K296" s="13">
        <f t="shared" si="47"/>
        <v>48.212238212238212</v>
      </c>
    </row>
    <row r="297" spans="1:11" ht="12.75" x14ac:dyDescent="0.2">
      <c r="A297" s="26" t="s">
        <v>65</v>
      </c>
      <c r="B297" s="8">
        <v>147047</v>
      </c>
      <c r="C297" s="8">
        <v>111777</v>
      </c>
      <c r="D297" s="8">
        <v>12933</v>
      </c>
      <c r="E297" s="8">
        <f t="shared" si="45"/>
        <v>124710</v>
      </c>
      <c r="F297" s="8">
        <v>60040</v>
      </c>
      <c r="G297" s="8">
        <v>70746</v>
      </c>
      <c r="H297" s="8">
        <v>6525</v>
      </c>
      <c r="I297" s="8">
        <v>3705</v>
      </c>
      <c r="J297" s="8">
        <f t="shared" si="46"/>
        <v>265726</v>
      </c>
      <c r="K297" s="13">
        <f t="shared" si="47"/>
        <v>55.337829192476462</v>
      </c>
    </row>
    <row r="298" spans="1:11" ht="12.75" x14ac:dyDescent="0.2">
      <c r="A298" s="26" t="s">
        <v>71</v>
      </c>
      <c r="B298" s="8">
        <v>300806</v>
      </c>
      <c r="C298" s="8">
        <v>109767</v>
      </c>
      <c r="D298" s="8">
        <v>13040</v>
      </c>
      <c r="E298" s="8">
        <f t="shared" si="45"/>
        <v>122807</v>
      </c>
      <c r="F298" s="8">
        <v>76384</v>
      </c>
      <c r="G298" s="8">
        <v>175322</v>
      </c>
      <c r="H298" s="8">
        <v>56345</v>
      </c>
      <c r="I298" s="8">
        <v>3349</v>
      </c>
      <c r="J298" s="8">
        <f t="shared" si="46"/>
        <v>434207</v>
      </c>
      <c r="K298" s="13">
        <f t="shared" si="47"/>
        <v>69.277095947324668</v>
      </c>
    </row>
    <row r="299" spans="1:11" ht="12.75" x14ac:dyDescent="0.2">
      <c r="A299" s="26" t="s">
        <v>72</v>
      </c>
      <c r="B299" s="8">
        <v>170233</v>
      </c>
      <c r="C299" s="8">
        <v>111373</v>
      </c>
      <c r="D299" s="8">
        <v>13123</v>
      </c>
      <c r="E299" s="8">
        <f t="shared" si="45"/>
        <v>124496</v>
      </c>
      <c r="F299" s="8">
        <v>76346</v>
      </c>
      <c r="G299" s="8">
        <v>54974</v>
      </c>
      <c r="H299" s="8">
        <v>23026</v>
      </c>
      <c r="I299" s="8">
        <v>3616</v>
      </c>
      <c r="J299" s="8">
        <f t="shared" si="46"/>
        <v>282458</v>
      </c>
      <c r="K299" s="13">
        <f t="shared" si="47"/>
        <v>60.268429288602199</v>
      </c>
    </row>
    <row r="300" spans="1:11" ht="12.75" x14ac:dyDescent="0.2">
      <c r="A300" s="26" t="s">
        <v>66</v>
      </c>
      <c r="B300" s="8">
        <v>133395</v>
      </c>
      <c r="C300" s="8">
        <v>114800</v>
      </c>
      <c r="D300" s="8">
        <v>13191</v>
      </c>
      <c r="E300" s="8">
        <f t="shared" si="45"/>
        <v>127991</v>
      </c>
      <c r="F300" s="8">
        <v>65749</v>
      </c>
      <c r="G300" s="8">
        <v>24135</v>
      </c>
      <c r="H300" s="8">
        <v>8676</v>
      </c>
      <c r="I300" s="8">
        <v>3842</v>
      </c>
      <c r="J300" s="8">
        <f t="shared" si="46"/>
        <v>230393</v>
      </c>
      <c r="K300" s="13">
        <f t="shared" si="47"/>
        <v>57.898894497662688</v>
      </c>
    </row>
    <row r="301" spans="1:11" ht="12.75" x14ac:dyDescent="0.2">
      <c r="A301" s="26" t="s">
        <v>73</v>
      </c>
      <c r="B301" s="8">
        <v>133061</v>
      </c>
      <c r="C301" s="8">
        <v>118155</v>
      </c>
      <c r="D301" s="8">
        <v>13250</v>
      </c>
      <c r="E301" s="8">
        <f t="shared" si="45"/>
        <v>131405</v>
      </c>
      <c r="F301" s="8">
        <v>70553</v>
      </c>
      <c r="G301" s="8">
        <v>23208</v>
      </c>
      <c r="H301" s="8">
        <v>2661</v>
      </c>
      <c r="I301" s="8">
        <v>2559</v>
      </c>
      <c r="J301" s="8">
        <f t="shared" si="46"/>
        <v>230386</v>
      </c>
      <c r="K301" s="13">
        <f t="shared" si="47"/>
        <v>57.755679598586717</v>
      </c>
    </row>
    <row r="302" spans="1:11" ht="12.75" x14ac:dyDescent="0.2">
      <c r="A302" s="26" t="s">
        <v>74</v>
      </c>
      <c r="B302" s="8">
        <v>113765</v>
      </c>
      <c r="C302" s="8">
        <v>118128</v>
      </c>
      <c r="D302" s="8">
        <v>13372</v>
      </c>
      <c r="E302" s="8">
        <f t="shared" si="45"/>
        <v>131500</v>
      </c>
      <c r="F302" s="8">
        <v>70173</v>
      </c>
      <c r="G302" s="8">
        <v>23434</v>
      </c>
      <c r="H302" s="8">
        <v>1450</v>
      </c>
      <c r="I302" s="8">
        <v>3061</v>
      </c>
      <c r="J302" s="8">
        <f t="shared" si="46"/>
        <v>229618</v>
      </c>
      <c r="K302" s="13">
        <f t="shared" si="47"/>
        <v>49.545331811965958</v>
      </c>
    </row>
    <row r="303" spans="1:11" ht="12.75" x14ac:dyDescent="0.2">
      <c r="A303" s="26" t="s">
        <v>67</v>
      </c>
      <c r="B303" s="8">
        <v>105115</v>
      </c>
      <c r="C303" s="8">
        <v>115973</v>
      </c>
      <c r="D303" s="8">
        <v>13435</v>
      </c>
      <c r="E303" s="8">
        <f t="shared" si="45"/>
        <v>129408</v>
      </c>
      <c r="F303" s="8">
        <v>79048</v>
      </c>
      <c r="G303" s="8">
        <v>18968</v>
      </c>
      <c r="H303" s="8">
        <v>1007</v>
      </c>
      <c r="I303" s="8">
        <v>3114</v>
      </c>
      <c r="J303" s="8">
        <f>SUM(E303:I303)</f>
        <v>231545</v>
      </c>
      <c r="K303" s="13">
        <f>(+B303/J303)*100</f>
        <v>45.397223002008246</v>
      </c>
    </row>
    <row r="304" spans="1:11" ht="12.75" x14ac:dyDescent="0.2">
      <c r="A304" s="26" t="s">
        <v>75</v>
      </c>
      <c r="B304" s="8">
        <v>95870</v>
      </c>
      <c r="C304" s="8">
        <v>117387</v>
      </c>
      <c r="D304" s="8">
        <v>13373</v>
      </c>
      <c r="E304" s="8">
        <f t="shared" si="45"/>
        <v>130760</v>
      </c>
      <c r="F304" s="8">
        <v>70626</v>
      </c>
      <c r="G304" s="8">
        <v>11228</v>
      </c>
      <c r="H304" s="8">
        <v>1773</v>
      </c>
      <c r="I304" s="8">
        <v>3000</v>
      </c>
      <c r="J304" s="8">
        <f>SUM(E304:I304)</f>
        <v>217387</v>
      </c>
      <c r="K304" s="13">
        <f>(+B304/J304)*100</f>
        <v>44.101073201249385</v>
      </c>
    </row>
    <row r="305" spans="1:11" ht="12.75" x14ac:dyDescent="0.2">
      <c r="A305" s="26" t="s">
        <v>76</v>
      </c>
      <c r="B305" s="8">
        <v>119842</v>
      </c>
      <c r="C305" s="8">
        <v>119917</v>
      </c>
      <c r="D305" s="8">
        <v>13408</v>
      </c>
      <c r="E305" s="8">
        <f t="shared" si="45"/>
        <v>133325</v>
      </c>
      <c r="F305" s="8">
        <v>63858</v>
      </c>
      <c r="G305" s="8">
        <v>11355</v>
      </c>
      <c r="H305" s="8">
        <v>4271</v>
      </c>
      <c r="I305" s="8">
        <v>2621</v>
      </c>
      <c r="J305" s="8">
        <f>SUM(E305:I305)</f>
        <v>215430</v>
      </c>
      <c r="K305" s="13">
        <f>(+B305/J305)*100</f>
        <v>55.629206702873326</v>
      </c>
    </row>
    <row r="306" spans="1:11" ht="12.75" x14ac:dyDescent="0.2">
      <c r="A306" s="26" t="s">
        <v>68</v>
      </c>
      <c r="B306" s="8">
        <v>78979</v>
      </c>
      <c r="C306" s="8">
        <v>128287</v>
      </c>
      <c r="D306" s="8">
        <v>13663</v>
      </c>
      <c r="E306" s="8">
        <f t="shared" si="45"/>
        <v>141950</v>
      </c>
      <c r="F306" s="8">
        <v>86293</v>
      </c>
      <c r="G306" s="8">
        <v>11100</v>
      </c>
      <c r="H306" s="8">
        <v>2646</v>
      </c>
      <c r="I306" s="8">
        <v>2791</v>
      </c>
      <c r="J306" s="8">
        <f>SUM(E306:I306)</f>
        <v>244780</v>
      </c>
      <c r="K306" s="13">
        <f>(+B306/J306)*100</f>
        <v>32.265299452569657</v>
      </c>
    </row>
    <row r="307" spans="1:11" ht="15" customHeight="1" x14ac:dyDescent="0.2">
      <c r="A307" s="20" t="s">
        <v>50</v>
      </c>
      <c r="B307" s="8"/>
      <c r="C307" s="8"/>
      <c r="D307" s="8"/>
      <c r="E307" s="8"/>
      <c r="F307" s="8"/>
      <c r="G307" s="8"/>
      <c r="H307" s="8"/>
      <c r="I307" s="8"/>
      <c r="J307" s="8"/>
      <c r="K307" s="13"/>
    </row>
    <row r="308" spans="1:11" ht="12.75" x14ac:dyDescent="0.2">
      <c r="A308" s="26" t="s">
        <v>69</v>
      </c>
      <c r="B308" s="8">
        <v>114814</v>
      </c>
      <c r="C308" s="8">
        <v>118455</v>
      </c>
      <c r="D308" s="8">
        <v>13714</v>
      </c>
      <c r="E308" s="8">
        <f t="shared" si="45"/>
        <v>132169</v>
      </c>
      <c r="F308" s="8">
        <v>83543</v>
      </c>
      <c r="G308" s="8">
        <v>39660</v>
      </c>
      <c r="H308" s="8">
        <v>2799</v>
      </c>
      <c r="I308" s="8">
        <v>3411</v>
      </c>
      <c r="J308" s="8">
        <f t="shared" ref="J308:J316" si="48">SUM(E308:I308)</f>
        <v>261582</v>
      </c>
      <c r="K308" s="13">
        <f t="shared" ref="K308:K316" si="49">(+B308/J308)*100</f>
        <v>43.892163833902941</v>
      </c>
    </row>
    <row r="309" spans="1:11" ht="12.75" x14ac:dyDescent="0.2">
      <c r="A309" s="26" t="s">
        <v>70</v>
      </c>
      <c r="B309" s="8">
        <v>89814</v>
      </c>
      <c r="C309" s="8">
        <v>118224</v>
      </c>
      <c r="D309" s="8">
        <v>13731</v>
      </c>
      <c r="E309" s="8">
        <f t="shared" si="45"/>
        <v>131955</v>
      </c>
      <c r="F309" s="8">
        <v>79446</v>
      </c>
      <c r="G309" s="8">
        <v>25830</v>
      </c>
      <c r="H309" s="8">
        <v>1608</v>
      </c>
      <c r="I309" s="8">
        <v>2805</v>
      </c>
      <c r="J309" s="8">
        <f t="shared" si="48"/>
        <v>241644</v>
      </c>
      <c r="K309" s="13">
        <f t="shared" si="49"/>
        <v>37.16789988578239</v>
      </c>
    </row>
    <row r="310" spans="1:11" ht="12.75" x14ac:dyDescent="0.2">
      <c r="A310" s="26" t="s">
        <v>65</v>
      </c>
      <c r="B310" s="8">
        <v>329373</v>
      </c>
      <c r="C310" s="8">
        <v>125839</v>
      </c>
      <c r="D310" s="8">
        <v>13950</v>
      </c>
      <c r="E310" s="8">
        <f t="shared" si="45"/>
        <v>139789</v>
      </c>
      <c r="F310" s="8">
        <v>86054</v>
      </c>
      <c r="G310" s="8">
        <v>259895</v>
      </c>
      <c r="H310" s="8">
        <v>1725</v>
      </c>
      <c r="I310" s="8">
        <v>2860</v>
      </c>
      <c r="J310" s="8">
        <f t="shared" si="48"/>
        <v>490323</v>
      </c>
      <c r="K310" s="13">
        <f t="shared" si="49"/>
        <v>67.174699126902055</v>
      </c>
    </row>
    <row r="311" spans="1:11" ht="12.75" x14ac:dyDescent="0.2">
      <c r="A311" s="26" t="s">
        <v>71</v>
      </c>
      <c r="B311" s="8">
        <v>277283</v>
      </c>
      <c r="C311" s="8">
        <v>123834</v>
      </c>
      <c r="D311" s="8">
        <v>14107</v>
      </c>
      <c r="E311" s="8">
        <f t="shared" si="45"/>
        <v>137941</v>
      </c>
      <c r="F311" s="8">
        <v>89042</v>
      </c>
      <c r="G311" s="8">
        <v>183663</v>
      </c>
      <c r="H311" s="8">
        <v>1417</v>
      </c>
      <c r="I311" s="8">
        <v>3931</v>
      </c>
      <c r="J311" s="8">
        <f t="shared" si="48"/>
        <v>415994</v>
      </c>
      <c r="K311" s="13">
        <f t="shared" si="49"/>
        <v>66.655528685509893</v>
      </c>
    </row>
    <row r="312" spans="1:11" ht="12.75" x14ac:dyDescent="0.2">
      <c r="A312" s="26" t="s">
        <v>72</v>
      </c>
      <c r="B312" s="8">
        <v>281601</v>
      </c>
      <c r="C312" s="8">
        <v>128127</v>
      </c>
      <c r="D312" s="8">
        <v>14180</v>
      </c>
      <c r="E312" s="8">
        <f t="shared" si="45"/>
        <v>142307</v>
      </c>
      <c r="F312" s="8">
        <v>106128</v>
      </c>
      <c r="G312" s="8">
        <v>180674</v>
      </c>
      <c r="H312" s="8">
        <v>7282</v>
      </c>
      <c r="I312" s="8">
        <v>2949</v>
      </c>
      <c r="J312" s="8">
        <f t="shared" si="48"/>
        <v>439340</v>
      </c>
      <c r="K312" s="13">
        <f t="shared" si="49"/>
        <v>64.096371830472989</v>
      </c>
    </row>
    <row r="313" spans="1:11" ht="12.75" x14ac:dyDescent="0.2">
      <c r="A313" s="26" t="s">
        <v>66</v>
      </c>
      <c r="B313" s="8">
        <v>207696</v>
      </c>
      <c r="C313" s="8">
        <v>127933</v>
      </c>
      <c r="D313" s="8">
        <v>14263</v>
      </c>
      <c r="E313" s="8">
        <f t="shared" si="45"/>
        <v>142196</v>
      </c>
      <c r="F313" s="8">
        <v>106817</v>
      </c>
      <c r="G313" s="8">
        <v>110111</v>
      </c>
      <c r="H313" s="8">
        <v>9530</v>
      </c>
      <c r="I313" s="8">
        <v>2628</v>
      </c>
      <c r="J313" s="8">
        <f t="shared" si="48"/>
        <v>371282</v>
      </c>
      <c r="K313" s="13">
        <f t="shared" si="49"/>
        <v>55.940228721026067</v>
      </c>
    </row>
    <row r="314" spans="1:11" ht="12.75" x14ac:dyDescent="0.2">
      <c r="A314" s="26" t="s">
        <v>73</v>
      </c>
      <c r="B314" s="8">
        <v>201893</v>
      </c>
      <c r="C314" s="8">
        <v>124710</v>
      </c>
      <c r="D314" s="8">
        <v>14329</v>
      </c>
      <c r="E314" s="8">
        <f t="shared" si="45"/>
        <v>139039</v>
      </c>
      <c r="F314" s="8">
        <v>109951</v>
      </c>
      <c r="G314" s="8">
        <v>110123</v>
      </c>
      <c r="H314" s="8">
        <v>10410</v>
      </c>
      <c r="I314" s="8">
        <v>2775</v>
      </c>
      <c r="J314" s="8">
        <f t="shared" si="48"/>
        <v>372298</v>
      </c>
      <c r="K314" s="13">
        <f t="shared" si="49"/>
        <v>54.228870421006825</v>
      </c>
    </row>
    <row r="315" spans="1:11" ht="12.75" x14ac:dyDescent="0.2">
      <c r="A315" s="26" t="s">
        <v>74</v>
      </c>
      <c r="B315" s="8">
        <v>177394</v>
      </c>
      <c r="C315" s="8">
        <v>120728</v>
      </c>
      <c r="D315" s="8">
        <v>14333</v>
      </c>
      <c r="E315" s="8">
        <f t="shared" si="45"/>
        <v>135061</v>
      </c>
      <c r="F315" s="8">
        <v>117220</v>
      </c>
      <c r="G315" s="8">
        <v>98355</v>
      </c>
      <c r="H315" s="8">
        <v>14137</v>
      </c>
      <c r="I315" s="8">
        <v>2518</v>
      </c>
      <c r="J315" s="8">
        <f t="shared" si="48"/>
        <v>367291</v>
      </c>
      <c r="K315" s="13">
        <f t="shared" si="49"/>
        <v>48.297943592410377</v>
      </c>
    </row>
    <row r="316" spans="1:11" ht="12.75" x14ac:dyDescent="0.2">
      <c r="A316" s="26" t="s">
        <v>67</v>
      </c>
      <c r="B316" s="8">
        <v>205090</v>
      </c>
      <c r="C316" s="8">
        <v>115217</v>
      </c>
      <c r="D316" s="8">
        <v>14386</v>
      </c>
      <c r="E316" s="8">
        <f t="shared" si="45"/>
        <v>129603</v>
      </c>
      <c r="F316" s="8">
        <v>114517</v>
      </c>
      <c r="G316" s="8">
        <v>125961</v>
      </c>
      <c r="H316" s="8">
        <v>4924</v>
      </c>
      <c r="I316" s="8">
        <v>2533</v>
      </c>
      <c r="J316" s="8">
        <f t="shared" si="48"/>
        <v>377538</v>
      </c>
      <c r="K316" s="13">
        <f t="shared" si="49"/>
        <v>54.323008544835226</v>
      </c>
    </row>
    <row r="317" spans="1:11" ht="12.75" x14ac:dyDescent="0.2">
      <c r="A317" s="26" t="s">
        <v>75</v>
      </c>
      <c r="B317" s="8">
        <v>188361</v>
      </c>
      <c r="C317" s="8">
        <v>116785</v>
      </c>
      <c r="D317" s="8">
        <v>14351</v>
      </c>
      <c r="E317" s="8">
        <f t="shared" si="45"/>
        <v>131136</v>
      </c>
      <c r="F317" s="8">
        <v>111691</v>
      </c>
      <c r="G317" s="8">
        <v>126148</v>
      </c>
      <c r="H317" s="8">
        <v>7420</v>
      </c>
      <c r="I317" s="8">
        <v>2701</v>
      </c>
      <c r="J317" s="8">
        <f>SUM(E317:I317)</f>
        <v>379096</v>
      </c>
      <c r="K317" s="13">
        <f>(+B317/J317)*100</f>
        <v>49.686886698883661</v>
      </c>
    </row>
    <row r="318" spans="1:11" ht="12.75" x14ac:dyDescent="0.2">
      <c r="A318" s="26" t="s">
        <v>76</v>
      </c>
      <c r="B318" s="8">
        <v>129733</v>
      </c>
      <c r="C318" s="8">
        <v>120965</v>
      </c>
      <c r="D318" s="8">
        <v>14457</v>
      </c>
      <c r="E318" s="8">
        <f t="shared" si="45"/>
        <v>135422</v>
      </c>
      <c r="F318" s="8">
        <v>105199</v>
      </c>
      <c r="G318" s="8">
        <v>96163</v>
      </c>
      <c r="H318" s="8">
        <v>16057</v>
      </c>
      <c r="I318" s="8">
        <v>2464</v>
      </c>
      <c r="J318" s="8">
        <f>SUM(E318:I318)</f>
        <v>355305</v>
      </c>
      <c r="K318" s="13">
        <f>(+B318/J318)*100</f>
        <v>36.513136600948485</v>
      </c>
    </row>
    <row r="319" spans="1:11" ht="12.75" x14ac:dyDescent="0.2">
      <c r="A319" s="26" t="s">
        <v>68</v>
      </c>
      <c r="B319" s="8">
        <v>115171</v>
      </c>
      <c r="C319" s="8">
        <v>128469</v>
      </c>
      <c r="D319" s="8">
        <v>14620</v>
      </c>
      <c r="E319" s="8">
        <f t="shared" si="45"/>
        <v>143089</v>
      </c>
      <c r="F319" s="8">
        <v>110743</v>
      </c>
      <c r="G319" s="8">
        <v>57240</v>
      </c>
      <c r="H319" s="8">
        <v>16176</v>
      </c>
      <c r="I319" s="8">
        <v>2737</v>
      </c>
      <c r="J319" s="8">
        <f>SUM(E319:I319)</f>
        <v>329985</v>
      </c>
      <c r="K319" s="13">
        <f>(+B319/J319)*100</f>
        <v>34.901889479824838</v>
      </c>
    </row>
    <row r="320" spans="1:11" ht="15" customHeight="1" x14ac:dyDescent="0.2">
      <c r="A320" s="21" t="s">
        <v>51</v>
      </c>
      <c r="B320" s="8"/>
      <c r="C320" s="8"/>
      <c r="D320" s="8"/>
      <c r="E320" s="8"/>
      <c r="F320" s="8"/>
      <c r="G320" s="8"/>
      <c r="H320" s="8"/>
      <c r="I320" s="8"/>
      <c r="J320" s="8"/>
      <c r="K320" s="8"/>
    </row>
    <row r="321" spans="1:11" ht="12.75" x14ac:dyDescent="0.2">
      <c r="A321" s="26" t="s">
        <v>69</v>
      </c>
      <c r="B321" s="8">
        <v>155643</v>
      </c>
      <c r="C321" s="8">
        <v>119738</v>
      </c>
      <c r="D321" s="8">
        <v>14633</v>
      </c>
      <c r="E321" s="8">
        <v>134371</v>
      </c>
      <c r="F321" s="8">
        <v>128891</v>
      </c>
      <c r="G321" s="8">
        <v>85428</v>
      </c>
      <c r="H321" s="8">
        <v>19321</v>
      </c>
      <c r="I321" s="8">
        <v>3173</v>
      </c>
      <c r="J321" s="8">
        <f t="shared" ref="J321:J328" si="50">SUM(E321:I321)</f>
        <v>371184</v>
      </c>
      <c r="K321" s="13">
        <f t="shared" ref="K321:K329" si="51">(+B321/J321)*100</f>
        <v>41.931494892021206</v>
      </c>
    </row>
    <row r="322" spans="1:11" ht="12.75" x14ac:dyDescent="0.2">
      <c r="A322" s="26" t="s">
        <v>70</v>
      </c>
      <c r="B322" s="8">
        <v>146320</v>
      </c>
      <c r="C322" s="8">
        <v>124834</v>
      </c>
      <c r="D322" s="8">
        <v>14732</v>
      </c>
      <c r="E322" s="8">
        <v>139566</v>
      </c>
      <c r="F322" s="8">
        <v>132326</v>
      </c>
      <c r="G322" s="8">
        <v>69819</v>
      </c>
      <c r="H322" s="8">
        <v>23151</v>
      </c>
      <c r="I322" s="8">
        <v>2798</v>
      </c>
      <c r="J322" s="8">
        <f t="shared" si="50"/>
        <v>367660</v>
      </c>
      <c r="K322" s="13">
        <f t="shared" si="51"/>
        <v>39.797639123102869</v>
      </c>
    </row>
    <row r="323" spans="1:11" ht="12.75" x14ac:dyDescent="0.2">
      <c r="A323" s="26" t="s">
        <v>65</v>
      </c>
      <c r="B323" s="8">
        <v>130496</v>
      </c>
      <c r="C323" s="8">
        <v>126110</v>
      </c>
      <c r="D323" s="8">
        <v>14910</v>
      </c>
      <c r="E323" s="8">
        <v>141020</v>
      </c>
      <c r="F323" s="8">
        <v>122139</v>
      </c>
      <c r="G323" s="8">
        <v>63465</v>
      </c>
      <c r="H323" s="8">
        <v>24262</v>
      </c>
      <c r="I323" s="8">
        <v>2501</v>
      </c>
      <c r="J323" s="8">
        <f t="shared" si="50"/>
        <v>353387</v>
      </c>
      <c r="K323" s="13">
        <f t="shared" si="51"/>
        <v>36.927221431461824</v>
      </c>
    </row>
    <row r="324" spans="1:11" ht="12.75" x14ac:dyDescent="0.2">
      <c r="A324" s="26" t="s">
        <v>71</v>
      </c>
      <c r="B324" s="8">
        <v>137797</v>
      </c>
      <c r="C324" s="8">
        <v>131771</v>
      </c>
      <c r="D324" s="8">
        <v>15069</v>
      </c>
      <c r="E324" s="8">
        <v>146840</v>
      </c>
      <c r="F324" s="8">
        <v>126675</v>
      </c>
      <c r="G324" s="8">
        <v>64112</v>
      </c>
      <c r="H324" s="8">
        <v>26058</v>
      </c>
      <c r="I324" s="8">
        <v>2503</v>
      </c>
      <c r="J324" s="8">
        <f t="shared" si="50"/>
        <v>366188</v>
      </c>
      <c r="K324" s="13">
        <f t="shared" si="51"/>
        <v>37.630124416966147</v>
      </c>
    </row>
    <row r="325" spans="1:11" ht="12.75" x14ac:dyDescent="0.2">
      <c r="A325" s="26" t="s">
        <v>72</v>
      </c>
      <c r="B325" s="8">
        <v>149808</v>
      </c>
      <c r="C325" s="8">
        <v>132050</v>
      </c>
      <c r="D325" s="8">
        <v>15226</v>
      </c>
      <c r="E325" s="8">
        <v>147276</v>
      </c>
      <c r="F325" s="8">
        <v>128254</v>
      </c>
      <c r="G325" s="8">
        <v>62623</v>
      </c>
      <c r="H325" s="8">
        <v>28428</v>
      </c>
      <c r="I325" s="8">
        <v>2560</v>
      </c>
      <c r="J325" s="8">
        <f t="shared" si="50"/>
        <v>369141</v>
      </c>
      <c r="K325" s="13">
        <f t="shared" si="51"/>
        <v>40.582866709468739</v>
      </c>
    </row>
    <row r="326" spans="1:11" ht="12.75" x14ac:dyDescent="0.2">
      <c r="A326" s="26" t="s">
        <v>66</v>
      </c>
      <c r="B326" s="8">
        <v>133710</v>
      </c>
      <c r="C326" s="8">
        <v>133716</v>
      </c>
      <c r="D326" s="8">
        <v>15273</v>
      </c>
      <c r="E326" s="8">
        <v>148989</v>
      </c>
      <c r="F326" s="8">
        <v>127472</v>
      </c>
      <c r="G326" s="8">
        <v>63393</v>
      </c>
      <c r="H326" s="8">
        <v>30866</v>
      </c>
      <c r="I326" s="8">
        <v>2459</v>
      </c>
      <c r="J326" s="8">
        <f t="shared" si="50"/>
        <v>373179</v>
      </c>
      <c r="K326" s="13">
        <f t="shared" si="51"/>
        <v>35.829990433545298</v>
      </c>
    </row>
    <row r="327" spans="1:11" ht="12.75" x14ac:dyDescent="0.2">
      <c r="A327" s="26" t="s">
        <v>73</v>
      </c>
      <c r="B327" s="8">
        <v>175291</v>
      </c>
      <c r="C327" s="8">
        <v>134609</v>
      </c>
      <c r="D327" s="8">
        <v>15403</v>
      </c>
      <c r="E327" s="8">
        <v>150012</v>
      </c>
      <c r="F327" s="8">
        <v>115644</v>
      </c>
      <c r="G327" s="8">
        <v>63397</v>
      </c>
      <c r="H327" s="8">
        <v>31056</v>
      </c>
      <c r="I327" s="8">
        <v>1800</v>
      </c>
      <c r="J327" s="8">
        <f t="shared" si="50"/>
        <v>361909</v>
      </c>
      <c r="K327" s="13">
        <f t="shared" si="51"/>
        <v>48.435103852073311</v>
      </c>
    </row>
    <row r="328" spans="1:11" ht="12.75" x14ac:dyDescent="0.2">
      <c r="A328" s="26" t="s">
        <v>74</v>
      </c>
      <c r="B328" s="8">
        <v>154925</v>
      </c>
      <c r="C328" s="8">
        <v>136219</v>
      </c>
      <c r="D328" s="8">
        <v>15470</v>
      </c>
      <c r="E328" s="8">
        <v>151689</v>
      </c>
      <c r="F328" s="8">
        <v>132318</v>
      </c>
      <c r="G328" s="8">
        <v>59924</v>
      </c>
      <c r="H328" s="8">
        <v>30853</v>
      </c>
      <c r="I328" s="8">
        <v>1978</v>
      </c>
      <c r="J328" s="8">
        <f t="shared" si="50"/>
        <v>376762</v>
      </c>
      <c r="K328" s="13">
        <f t="shared" si="51"/>
        <v>41.120123579341865</v>
      </c>
    </row>
    <row r="329" spans="1:11" ht="12.75" x14ac:dyDescent="0.2">
      <c r="A329" s="26" t="s">
        <v>67</v>
      </c>
      <c r="B329" s="8">
        <v>133013</v>
      </c>
      <c r="C329" s="8">
        <v>136572</v>
      </c>
      <c r="D329" s="8">
        <v>15541</v>
      </c>
      <c r="E329" s="8">
        <v>152113</v>
      </c>
      <c r="F329" s="8">
        <f>151221-2004</f>
        <v>149217</v>
      </c>
      <c r="G329" s="8">
        <v>39086</v>
      </c>
      <c r="H329" s="8">
        <v>36938</v>
      </c>
      <c r="I329" s="8">
        <v>3125</v>
      </c>
      <c r="J329" s="8">
        <v>380479</v>
      </c>
      <c r="K329" s="13">
        <f t="shared" si="51"/>
        <v>34.959353867099104</v>
      </c>
    </row>
    <row r="330" spans="1:11" ht="12.75" x14ac:dyDescent="0.2">
      <c r="A330" s="26" t="s">
        <v>75</v>
      </c>
      <c r="B330" s="8">
        <v>115860</v>
      </c>
      <c r="C330" s="8">
        <v>138084</v>
      </c>
      <c r="D330" s="8">
        <v>15600</v>
      </c>
      <c r="E330" s="8">
        <f>D330+C330</f>
        <v>153684</v>
      </c>
      <c r="F330" s="8">
        <f>156954-1261</f>
        <v>155693</v>
      </c>
      <c r="G330" s="8">
        <v>39762</v>
      </c>
      <c r="H330" s="8">
        <v>33711</v>
      </c>
      <c r="I330" s="8">
        <v>2589</v>
      </c>
      <c r="J330" s="8">
        <f>SUM(E330:I330)</f>
        <v>385439</v>
      </c>
      <c r="K330" s="22">
        <f>(+B330/J330)*100</f>
        <v>30.059231162388862</v>
      </c>
    </row>
    <row r="331" spans="1:11" ht="12.75" x14ac:dyDescent="0.2">
      <c r="A331" s="26" t="s">
        <v>76</v>
      </c>
      <c r="B331" s="8">
        <v>121002</v>
      </c>
      <c r="C331" s="8">
        <v>138710</v>
      </c>
      <c r="D331" s="8">
        <v>15648</v>
      </c>
      <c r="E331" s="8">
        <f>D331+C331</f>
        <v>154358</v>
      </c>
      <c r="F331" s="8">
        <v>158848</v>
      </c>
      <c r="G331" s="8">
        <v>49849</v>
      </c>
      <c r="H331" s="8">
        <v>35387</v>
      </c>
      <c r="I331" s="8">
        <v>2290</v>
      </c>
      <c r="J331" s="8">
        <f>SUM(E331:I331)</f>
        <v>400732</v>
      </c>
      <c r="K331" s="22">
        <f>(+B331/J331)*100</f>
        <v>30.195242705848298</v>
      </c>
    </row>
    <row r="332" spans="1:11" ht="12.75" x14ac:dyDescent="0.2">
      <c r="A332" s="26" t="s">
        <v>68</v>
      </c>
      <c r="B332" s="8">
        <v>190015</v>
      </c>
      <c r="C332" s="8">
        <v>153483</v>
      </c>
      <c r="D332" s="8">
        <v>15871</v>
      </c>
      <c r="E332" s="8">
        <f>D332+C332</f>
        <v>169354</v>
      </c>
      <c r="F332" s="8">
        <v>150484</v>
      </c>
      <c r="G332" s="8">
        <v>49990</v>
      </c>
      <c r="H332" s="8">
        <v>35042</v>
      </c>
      <c r="I332" s="8">
        <v>2386</v>
      </c>
      <c r="J332" s="8">
        <f>SUM(E332:I332)</f>
        <v>407256</v>
      </c>
      <c r="K332" s="22">
        <f>(+B332/J332)*100</f>
        <v>46.657385035456812</v>
      </c>
    </row>
    <row r="333" spans="1:11" ht="12.75" x14ac:dyDescent="0.2">
      <c r="A333" s="21" t="s">
        <v>52</v>
      </c>
      <c r="B333" s="8"/>
      <c r="C333" s="8"/>
      <c r="D333" s="8"/>
      <c r="E333" s="8"/>
      <c r="F333" s="8"/>
      <c r="G333" s="8"/>
      <c r="H333" s="8"/>
      <c r="I333" s="8"/>
      <c r="J333" s="8" t="s">
        <v>1</v>
      </c>
      <c r="K333" s="13" t="s">
        <v>1</v>
      </c>
    </row>
    <row r="334" spans="1:11" ht="12.75" x14ac:dyDescent="0.2">
      <c r="A334" s="26" t="s">
        <v>69</v>
      </c>
      <c r="B334" s="8">
        <v>231951</v>
      </c>
      <c r="C334" s="8">
        <v>141136</v>
      </c>
      <c r="D334" s="8">
        <v>15920</v>
      </c>
      <c r="E334" s="8">
        <f t="shared" ref="E334:E343" si="52">D334+C334</f>
        <v>157056</v>
      </c>
      <c r="F334" s="8">
        <v>156438</v>
      </c>
      <c r="G334" s="8">
        <v>49989</v>
      </c>
      <c r="H334" s="8">
        <v>35763</v>
      </c>
      <c r="I334" s="8">
        <v>3242</v>
      </c>
      <c r="J334" s="8">
        <v>402488</v>
      </c>
      <c r="K334" s="13">
        <v>57.629295780246871</v>
      </c>
    </row>
    <row r="335" spans="1:11" ht="12.75" x14ac:dyDescent="0.2">
      <c r="A335" s="26" t="s">
        <v>70</v>
      </c>
      <c r="B335" s="8">
        <v>154322</v>
      </c>
      <c r="C335" s="8">
        <v>141566</v>
      </c>
      <c r="D335" s="8">
        <v>15946</v>
      </c>
      <c r="E335" s="8">
        <f t="shared" si="52"/>
        <v>157512</v>
      </c>
      <c r="F335" s="8">
        <v>155635</v>
      </c>
      <c r="G335" s="8">
        <v>49904</v>
      </c>
      <c r="H335" s="8">
        <v>36661</v>
      </c>
      <c r="I335" s="8">
        <v>2444</v>
      </c>
      <c r="J335" s="8">
        <v>402156</v>
      </c>
      <c r="K335" s="13">
        <v>38.373665940580267</v>
      </c>
    </row>
    <row r="336" spans="1:11" ht="12.75" x14ac:dyDescent="0.2">
      <c r="A336" s="26" t="s">
        <v>65</v>
      </c>
      <c r="B336" s="8">
        <v>126144</v>
      </c>
      <c r="C336" s="8">
        <v>147511</v>
      </c>
      <c r="D336" s="8">
        <v>16191</v>
      </c>
      <c r="E336" s="8">
        <f t="shared" si="52"/>
        <v>163702</v>
      </c>
      <c r="F336" s="8">
        <v>168367</v>
      </c>
      <c r="G336" s="8">
        <v>16272</v>
      </c>
      <c r="H336" s="8">
        <v>37358</v>
      </c>
      <c r="I336" s="8">
        <v>2739</v>
      </c>
      <c r="J336" s="8">
        <v>388438</v>
      </c>
      <c r="K336" s="13">
        <v>32.474680644015265</v>
      </c>
    </row>
    <row r="337" spans="1:11" ht="12.75" x14ac:dyDescent="0.2">
      <c r="A337" s="26" t="s">
        <v>71</v>
      </c>
      <c r="B337" s="8">
        <v>157600</v>
      </c>
      <c r="C337" s="8">
        <v>148493</v>
      </c>
      <c r="D337" s="8">
        <v>16343</v>
      </c>
      <c r="E337" s="8">
        <f t="shared" si="52"/>
        <v>164836</v>
      </c>
      <c r="F337" s="8">
        <v>164398</v>
      </c>
      <c r="G337" s="8">
        <v>16578</v>
      </c>
      <c r="H337" s="8">
        <v>37467</v>
      </c>
      <c r="I337" s="8">
        <v>2668</v>
      </c>
      <c r="J337" s="8">
        <v>385947</v>
      </c>
      <c r="K337" s="13">
        <v>40.834622370429102</v>
      </c>
    </row>
    <row r="338" spans="1:11" ht="12.75" x14ac:dyDescent="0.2">
      <c r="A338" s="26" t="s">
        <v>72</v>
      </c>
      <c r="B338" s="8">
        <v>160923</v>
      </c>
      <c r="C338" s="8">
        <v>149027</v>
      </c>
      <c r="D338" s="8">
        <v>16444</v>
      </c>
      <c r="E338" s="8">
        <f t="shared" si="52"/>
        <v>165471</v>
      </c>
      <c r="F338" s="8">
        <v>164314</v>
      </c>
      <c r="G338" s="8">
        <v>16580</v>
      </c>
      <c r="H338" s="8">
        <v>37819</v>
      </c>
      <c r="I338" s="8">
        <v>2275</v>
      </c>
      <c r="J338" s="8">
        <v>386459</v>
      </c>
      <c r="K338" s="13">
        <v>41.640380997725501</v>
      </c>
    </row>
    <row r="339" spans="1:11" ht="12.75" x14ac:dyDescent="0.2">
      <c r="A339" s="26" t="s">
        <v>66</v>
      </c>
      <c r="B339" s="8">
        <v>162257</v>
      </c>
      <c r="C339" s="8">
        <v>150741</v>
      </c>
      <c r="D339" s="8">
        <v>16565</v>
      </c>
      <c r="E339" s="8">
        <f t="shared" si="52"/>
        <v>167306</v>
      </c>
      <c r="F339" s="8">
        <v>170647</v>
      </c>
      <c r="G339" s="8">
        <v>17887</v>
      </c>
      <c r="H339" s="8">
        <v>38597</v>
      </c>
      <c r="I339" s="8">
        <v>2540</v>
      </c>
      <c r="J339" s="8">
        <v>396977</v>
      </c>
      <c r="K339" s="13">
        <v>40.873148822223961</v>
      </c>
    </row>
    <row r="340" spans="1:11" ht="12.75" x14ac:dyDescent="0.2">
      <c r="A340" s="26" t="s">
        <v>73</v>
      </c>
      <c r="B340" s="8">
        <v>161039</v>
      </c>
      <c r="C340" s="8">
        <v>151546</v>
      </c>
      <c r="D340" s="8">
        <v>16581</v>
      </c>
      <c r="E340" s="8">
        <f t="shared" si="52"/>
        <v>168127</v>
      </c>
      <c r="F340" s="8">
        <v>145862</v>
      </c>
      <c r="G340" s="8">
        <v>17959</v>
      </c>
      <c r="H340" s="8">
        <v>38117</v>
      </c>
      <c r="I340" s="8">
        <v>2635</v>
      </c>
      <c r="J340" s="8">
        <v>372700</v>
      </c>
      <c r="K340" s="22">
        <v>43.208746981486449</v>
      </c>
    </row>
    <row r="341" spans="1:11" ht="12.75" x14ac:dyDescent="0.2">
      <c r="A341" s="26" t="s">
        <v>74</v>
      </c>
      <c r="B341" s="8">
        <v>173722</v>
      </c>
      <c r="C341" s="8">
        <v>154177</v>
      </c>
      <c r="D341" s="8">
        <v>16799</v>
      </c>
      <c r="E341" s="8">
        <f t="shared" si="52"/>
        <v>170976</v>
      </c>
      <c r="F341" s="8">
        <v>168394</v>
      </c>
      <c r="G341" s="8">
        <v>20200</v>
      </c>
      <c r="H341" s="8">
        <v>37689</v>
      </c>
      <c r="I341" s="8">
        <v>2112</v>
      </c>
      <c r="J341" s="8">
        <v>399371</v>
      </c>
      <c r="K341" s="22">
        <v>43.498902023431846</v>
      </c>
    </row>
    <row r="342" spans="1:11" ht="12.75" x14ac:dyDescent="0.2">
      <c r="A342" s="26" t="s">
        <v>67</v>
      </c>
      <c r="B342" s="8">
        <v>162058</v>
      </c>
      <c r="C342" s="8">
        <v>149229</v>
      </c>
      <c r="D342" s="8">
        <v>16856</v>
      </c>
      <c r="E342" s="8">
        <f t="shared" si="52"/>
        <v>166085</v>
      </c>
      <c r="F342" s="8">
        <v>165552</v>
      </c>
      <c r="G342" s="8">
        <v>20540</v>
      </c>
      <c r="H342" s="8">
        <v>36285</v>
      </c>
      <c r="I342" s="8">
        <v>2091</v>
      </c>
      <c r="J342" s="8">
        <v>390553</v>
      </c>
      <c r="K342" s="22">
        <v>41.494496265551668</v>
      </c>
    </row>
    <row r="343" spans="1:11" ht="12.75" x14ac:dyDescent="0.2">
      <c r="A343" s="26" t="s">
        <v>75</v>
      </c>
      <c r="B343" s="8">
        <v>152947</v>
      </c>
      <c r="C343" s="8">
        <v>150625</v>
      </c>
      <c r="D343" s="8">
        <v>16887</v>
      </c>
      <c r="E343" s="8">
        <f t="shared" si="52"/>
        <v>167512</v>
      </c>
      <c r="F343" s="8">
        <v>152817</v>
      </c>
      <c r="G343" s="8">
        <v>20904</v>
      </c>
      <c r="H343" s="8">
        <v>34355</v>
      </c>
      <c r="I343" s="8">
        <v>3625</v>
      </c>
      <c r="J343" s="8">
        <f>SUM(E343:I343)</f>
        <v>379213</v>
      </c>
      <c r="K343" s="22">
        <f>(+B343/J343)*100</f>
        <v>40.332741757270981</v>
      </c>
    </row>
    <row r="344" spans="1:11" ht="12.75" x14ac:dyDescent="0.2">
      <c r="A344" s="26" t="s">
        <v>76</v>
      </c>
      <c r="B344" s="8">
        <v>157216</v>
      </c>
      <c r="C344" s="8">
        <v>151570</v>
      </c>
      <c r="D344" s="8">
        <v>16881</v>
      </c>
      <c r="E344" s="8">
        <f>D344+C344</f>
        <v>168451</v>
      </c>
      <c r="F344" s="8">
        <v>168869</v>
      </c>
      <c r="G344" s="8">
        <v>23990</v>
      </c>
      <c r="H344" s="8">
        <v>34552</v>
      </c>
      <c r="I344" s="8">
        <v>3025</v>
      </c>
      <c r="J344" s="8">
        <f>SUM(E344:I344)</f>
        <v>398887</v>
      </c>
      <c r="K344" s="13">
        <f>(+B344/J344)*100</f>
        <v>39.413668532692213</v>
      </c>
    </row>
    <row r="345" spans="1:11" ht="12.75" x14ac:dyDescent="0.2">
      <c r="A345" s="26" t="s">
        <v>68</v>
      </c>
      <c r="B345" s="8">
        <v>197611</v>
      </c>
      <c r="C345" s="8">
        <v>168697</v>
      </c>
      <c r="D345" s="8">
        <v>17076</v>
      </c>
      <c r="E345" s="8">
        <f>D345+C345</f>
        <v>185773</v>
      </c>
      <c r="F345" s="8">
        <v>147682</v>
      </c>
      <c r="G345" s="8">
        <v>45239</v>
      </c>
      <c r="H345" s="8">
        <v>36768</v>
      </c>
      <c r="I345" s="8">
        <v>2402</v>
      </c>
      <c r="J345" s="8">
        <f>SUM(E345:I345)</f>
        <v>417864</v>
      </c>
      <c r="K345" s="13">
        <f>(+B345/J345)*100</f>
        <v>47.290745314264925</v>
      </c>
    </row>
    <row r="346" spans="1:11" ht="15" customHeight="1" x14ac:dyDescent="0.2">
      <c r="A346" s="21" t="s">
        <v>53</v>
      </c>
      <c r="B346" s="8"/>
      <c r="C346" s="8"/>
      <c r="D346" s="8"/>
      <c r="E346" s="8"/>
      <c r="F346" s="8"/>
      <c r="G346" s="8"/>
      <c r="H346" s="8"/>
      <c r="I346" s="8"/>
      <c r="J346" s="8"/>
      <c r="K346" s="22"/>
    </row>
    <row r="347" spans="1:11" ht="12.75" x14ac:dyDescent="0.2">
      <c r="A347" s="26" t="s">
        <v>69</v>
      </c>
      <c r="B347" s="8">
        <v>225005</v>
      </c>
      <c r="C347" s="8">
        <v>163570</v>
      </c>
      <c r="D347" s="8">
        <v>17197</v>
      </c>
      <c r="E347" s="8">
        <f t="shared" ref="E347:E358" si="53">D347+C347</f>
        <v>180767</v>
      </c>
      <c r="F347" s="8">
        <v>171483</v>
      </c>
      <c r="G347" s="8">
        <v>38353</v>
      </c>
      <c r="H347" s="8">
        <v>33962</v>
      </c>
      <c r="I347" s="8">
        <v>2525</v>
      </c>
      <c r="J347" s="8">
        <f t="shared" ref="J347:J358" si="54">SUM(E347:I347)</f>
        <v>427090</v>
      </c>
      <c r="K347" s="22">
        <f t="shared" ref="K347:K358" si="55">(+B347/J347)*100</f>
        <v>52.683275187899504</v>
      </c>
    </row>
    <row r="348" spans="1:11" ht="12.75" x14ac:dyDescent="0.2">
      <c r="A348" s="26" t="s">
        <v>70</v>
      </c>
      <c r="B348" s="8">
        <v>200271</v>
      </c>
      <c r="C348" s="8">
        <v>163583</v>
      </c>
      <c r="D348" s="8">
        <v>17315</v>
      </c>
      <c r="E348" s="8">
        <f t="shared" si="53"/>
        <v>180898</v>
      </c>
      <c r="F348" s="8">
        <v>175760</v>
      </c>
      <c r="G348" s="8">
        <v>39167</v>
      </c>
      <c r="H348" s="8">
        <v>35233</v>
      </c>
      <c r="I348" s="8">
        <v>2657</v>
      </c>
      <c r="J348" s="8">
        <f t="shared" si="54"/>
        <v>433715</v>
      </c>
      <c r="K348" s="22">
        <f t="shared" si="55"/>
        <v>46.175714466873409</v>
      </c>
    </row>
    <row r="349" spans="1:11" ht="12.75" x14ac:dyDescent="0.2">
      <c r="A349" s="26" t="s">
        <v>65</v>
      </c>
      <c r="B349" s="8">
        <v>202357</v>
      </c>
      <c r="C349" s="8">
        <v>169295</v>
      </c>
      <c r="D349" s="8">
        <v>17465</v>
      </c>
      <c r="E349" s="8">
        <f t="shared" si="53"/>
        <v>186760</v>
      </c>
      <c r="F349" s="8">
        <v>190488</v>
      </c>
      <c r="G349" s="8">
        <v>40306</v>
      </c>
      <c r="H349" s="8">
        <v>35154</v>
      </c>
      <c r="I349" s="8">
        <v>2129</v>
      </c>
      <c r="J349" s="8">
        <f t="shared" si="54"/>
        <v>454837</v>
      </c>
      <c r="K349" s="13">
        <f t="shared" si="55"/>
        <v>44.490004111362971</v>
      </c>
    </row>
    <row r="350" spans="1:11" ht="12.75" x14ac:dyDescent="0.2">
      <c r="A350" s="26" t="s">
        <v>71</v>
      </c>
      <c r="B350" s="8">
        <v>228457</v>
      </c>
      <c r="C350" s="8">
        <v>163181</v>
      </c>
      <c r="D350" s="8">
        <v>17634</v>
      </c>
      <c r="E350" s="8">
        <f t="shared" si="53"/>
        <v>180815</v>
      </c>
      <c r="F350" s="8">
        <v>178464</v>
      </c>
      <c r="G350" s="8">
        <v>21517</v>
      </c>
      <c r="H350" s="8">
        <v>35379</v>
      </c>
      <c r="I350" s="8">
        <v>2254</v>
      </c>
      <c r="J350" s="8">
        <f t="shared" si="54"/>
        <v>418429</v>
      </c>
      <c r="K350" s="13">
        <f t="shared" si="55"/>
        <v>54.598749130676893</v>
      </c>
    </row>
    <row r="351" spans="1:11" ht="12.75" x14ac:dyDescent="0.2">
      <c r="A351" s="26" t="s">
        <v>72</v>
      </c>
      <c r="B351" s="8">
        <v>241952</v>
      </c>
      <c r="C351" s="8">
        <v>163136</v>
      </c>
      <c r="D351" s="8">
        <v>17775</v>
      </c>
      <c r="E351" s="8">
        <f t="shared" si="53"/>
        <v>180911</v>
      </c>
      <c r="F351" s="8">
        <v>194134</v>
      </c>
      <c r="G351" s="8">
        <v>26752</v>
      </c>
      <c r="H351" s="8">
        <v>35437</v>
      </c>
      <c r="I351" s="8">
        <v>1752</v>
      </c>
      <c r="J351" s="8">
        <f t="shared" si="54"/>
        <v>438986</v>
      </c>
      <c r="K351" s="13">
        <f t="shared" si="55"/>
        <v>55.116108486375417</v>
      </c>
    </row>
    <row r="352" spans="1:11" ht="12.75" x14ac:dyDescent="0.2">
      <c r="A352" s="26" t="s">
        <v>66</v>
      </c>
      <c r="B352" s="8">
        <v>256103</v>
      </c>
      <c r="C352" s="8">
        <v>161593</v>
      </c>
      <c r="D352" s="8">
        <v>17805</v>
      </c>
      <c r="E352" s="8">
        <f t="shared" si="53"/>
        <v>179398</v>
      </c>
      <c r="F352" s="8">
        <v>207690</v>
      </c>
      <c r="G352" s="8">
        <v>30324</v>
      </c>
      <c r="H352" s="8">
        <v>36006</v>
      </c>
      <c r="I352" s="8">
        <v>1792</v>
      </c>
      <c r="J352" s="8">
        <f t="shared" si="54"/>
        <v>455210</v>
      </c>
      <c r="K352" s="13">
        <f t="shared" si="55"/>
        <v>56.260407284549984</v>
      </c>
    </row>
    <row r="353" spans="1:11" ht="12.75" x14ac:dyDescent="0.2">
      <c r="A353" s="26" t="s">
        <v>73</v>
      </c>
      <c r="B353" s="8">
        <v>289861</v>
      </c>
      <c r="C353" s="8">
        <v>157997</v>
      </c>
      <c r="D353" s="8">
        <v>17796</v>
      </c>
      <c r="E353" s="8">
        <f t="shared" si="53"/>
        <v>175793</v>
      </c>
      <c r="F353" s="8">
        <v>175519</v>
      </c>
      <c r="G353" s="8">
        <v>56063</v>
      </c>
      <c r="H353" s="8">
        <v>32698</v>
      </c>
      <c r="I353" s="8">
        <v>1788</v>
      </c>
      <c r="J353" s="8">
        <f t="shared" si="54"/>
        <v>441861</v>
      </c>
      <c r="K353" s="22">
        <f t="shared" si="55"/>
        <v>65.600041642054848</v>
      </c>
    </row>
    <row r="354" spans="1:11" ht="12.75" x14ac:dyDescent="0.2">
      <c r="A354" s="26" t="s">
        <v>74</v>
      </c>
      <c r="B354" s="8">
        <v>293308</v>
      </c>
      <c r="C354" s="8">
        <v>160618</v>
      </c>
      <c r="D354" s="8">
        <v>17858</v>
      </c>
      <c r="E354" s="8">
        <f t="shared" si="53"/>
        <v>178476</v>
      </c>
      <c r="F354" s="8">
        <v>181185</v>
      </c>
      <c r="G354" s="8">
        <v>54604</v>
      </c>
      <c r="H354" s="8">
        <v>33758</v>
      </c>
      <c r="I354" s="8">
        <v>2522</v>
      </c>
      <c r="J354" s="8">
        <f t="shared" si="54"/>
        <v>450545</v>
      </c>
      <c r="K354" s="22">
        <f t="shared" si="55"/>
        <v>65.100711360685395</v>
      </c>
    </row>
    <row r="355" spans="1:11" ht="12.75" x14ac:dyDescent="0.2">
      <c r="A355" s="26" t="s">
        <v>67</v>
      </c>
      <c r="B355" s="8">
        <v>320312</v>
      </c>
      <c r="C355" s="8">
        <v>155624</v>
      </c>
      <c r="D355" s="8">
        <v>17997</v>
      </c>
      <c r="E355" s="8">
        <f t="shared" si="53"/>
        <v>173621</v>
      </c>
      <c r="F355" s="8">
        <v>206409</v>
      </c>
      <c r="G355" s="8">
        <v>74807</v>
      </c>
      <c r="H355" s="8">
        <v>33680</v>
      </c>
      <c r="I355" s="8">
        <v>1701</v>
      </c>
      <c r="J355" s="8">
        <f t="shared" si="54"/>
        <v>490218</v>
      </c>
      <c r="K355" s="22">
        <f t="shared" si="55"/>
        <v>65.34072596273495</v>
      </c>
    </row>
    <row r="356" spans="1:11" ht="12.75" x14ac:dyDescent="0.2">
      <c r="A356" s="26" t="s">
        <v>75</v>
      </c>
      <c r="B356" s="8">
        <v>324029</v>
      </c>
      <c r="C356" s="8">
        <v>155307</v>
      </c>
      <c r="D356" s="8">
        <v>17951</v>
      </c>
      <c r="E356" s="8">
        <f t="shared" si="53"/>
        <v>173258</v>
      </c>
      <c r="F356" s="8">
        <v>176268</v>
      </c>
      <c r="G356" s="8">
        <v>83881</v>
      </c>
      <c r="H356" s="8">
        <v>32113</v>
      </c>
      <c r="I356" s="8">
        <v>2826</v>
      </c>
      <c r="J356" s="8">
        <f t="shared" si="54"/>
        <v>468346</v>
      </c>
      <c r="K356" s="22">
        <f t="shared" si="55"/>
        <v>69.185815614951338</v>
      </c>
    </row>
    <row r="357" spans="1:11" ht="12.75" x14ac:dyDescent="0.2">
      <c r="A357" s="26" t="s">
        <v>76</v>
      </c>
      <c r="B357" s="8">
        <v>315006</v>
      </c>
      <c r="C357" s="8">
        <v>161085</v>
      </c>
      <c r="D357" s="8">
        <v>18023</v>
      </c>
      <c r="E357" s="8">
        <f t="shared" si="53"/>
        <v>179108</v>
      </c>
      <c r="F357" s="8">
        <v>178244</v>
      </c>
      <c r="G357" s="8">
        <v>86663</v>
      </c>
      <c r="H357" s="8">
        <v>32371</v>
      </c>
      <c r="I357" s="8">
        <v>2227</v>
      </c>
      <c r="J357" s="8">
        <f t="shared" si="54"/>
        <v>478613</v>
      </c>
      <c r="K357" s="22">
        <f t="shared" si="55"/>
        <v>65.816432065154942</v>
      </c>
    </row>
    <row r="358" spans="1:11" ht="12.75" x14ac:dyDescent="0.2">
      <c r="A358" s="26" t="s">
        <v>68</v>
      </c>
      <c r="B358" s="8">
        <v>311356</v>
      </c>
      <c r="C358" s="8">
        <v>174998</v>
      </c>
      <c r="D358" s="8">
        <v>18198</v>
      </c>
      <c r="E358" s="8">
        <f t="shared" si="53"/>
        <v>193196</v>
      </c>
      <c r="F358" s="8">
        <v>187229</v>
      </c>
      <c r="G358" s="8">
        <v>87832</v>
      </c>
      <c r="H358" s="8">
        <v>35146</v>
      </c>
      <c r="I358" s="8">
        <v>3167</v>
      </c>
      <c r="J358" s="8">
        <f t="shared" si="54"/>
        <v>506570</v>
      </c>
      <c r="K358" s="22">
        <f t="shared" si="55"/>
        <v>61.463568707187555</v>
      </c>
    </row>
    <row r="359" spans="1:11" ht="13.5" customHeight="1" x14ac:dyDescent="0.2">
      <c r="A359" s="20" t="s">
        <v>55</v>
      </c>
      <c r="B359" s="8"/>
      <c r="C359" s="8"/>
      <c r="D359" s="8"/>
      <c r="E359" s="9"/>
      <c r="F359" s="8"/>
      <c r="G359" s="8"/>
      <c r="H359" s="8"/>
      <c r="I359" s="8"/>
      <c r="J359" s="9"/>
      <c r="K359" s="23"/>
    </row>
    <row r="360" spans="1:11" ht="12.75" x14ac:dyDescent="0.2">
      <c r="A360" s="26" t="s">
        <v>69</v>
      </c>
      <c r="B360" s="8">
        <v>332909</v>
      </c>
      <c r="C360" s="8">
        <v>158814</v>
      </c>
      <c r="D360" s="8">
        <v>18195</v>
      </c>
      <c r="E360" s="9">
        <f t="shared" ref="E360:E371" si="56">D360+C360</f>
        <v>177009</v>
      </c>
      <c r="F360" s="8">
        <v>206527</v>
      </c>
      <c r="G360" s="8">
        <v>77951</v>
      </c>
      <c r="H360" s="8">
        <v>33594</v>
      </c>
      <c r="I360" s="8">
        <v>2213</v>
      </c>
      <c r="J360" s="9">
        <f t="shared" ref="J360:J371" si="57">SUM(E360:I360)</f>
        <v>497294</v>
      </c>
      <c r="K360" s="23">
        <f t="shared" ref="K360:K371" si="58">(+B360/J360)*100</f>
        <v>66.944101477194579</v>
      </c>
    </row>
    <row r="361" spans="1:11" ht="12.75" x14ac:dyDescent="0.2">
      <c r="A361" s="26" t="s">
        <v>70</v>
      </c>
      <c r="B361" s="8">
        <v>320382</v>
      </c>
      <c r="C361" s="8">
        <v>161267</v>
      </c>
      <c r="D361" s="8">
        <v>18180</v>
      </c>
      <c r="E361" s="9">
        <f t="shared" si="56"/>
        <v>179447</v>
      </c>
      <c r="F361" s="8">
        <v>219858</v>
      </c>
      <c r="G361" s="8">
        <v>51104</v>
      </c>
      <c r="H361" s="8">
        <v>34485</v>
      </c>
      <c r="I361" s="8">
        <v>3048</v>
      </c>
      <c r="J361" s="9">
        <f t="shared" si="57"/>
        <v>487942</v>
      </c>
      <c r="K361" s="23">
        <f t="shared" si="58"/>
        <v>65.659853015317395</v>
      </c>
    </row>
    <row r="362" spans="1:11" ht="12.75" x14ac:dyDescent="0.2">
      <c r="A362" s="26" t="s">
        <v>65</v>
      </c>
      <c r="B362" s="8">
        <v>314960</v>
      </c>
      <c r="C362" s="8">
        <v>163786</v>
      </c>
      <c r="D362" s="8">
        <v>18297</v>
      </c>
      <c r="E362" s="9">
        <f t="shared" si="56"/>
        <v>182083</v>
      </c>
      <c r="F362" s="8">
        <v>232622</v>
      </c>
      <c r="G362" s="8">
        <v>28018</v>
      </c>
      <c r="H362" s="8">
        <v>32701</v>
      </c>
      <c r="I362" s="8">
        <v>2572</v>
      </c>
      <c r="J362" s="9">
        <f t="shared" si="57"/>
        <v>477996</v>
      </c>
      <c r="K362" s="23">
        <f t="shared" si="58"/>
        <v>65.891764784642547</v>
      </c>
    </row>
    <row r="363" spans="1:11" ht="12.75" x14ac:dyDescent="0.2">
      <c r="A363" s="26" t="s">
        <v>71</v>
      </c>
      <c r="B363" s="8">
        <v>339755</v>
      </c>
      <c r="C363" s="8">
        <v>163084</v>
      </c>
      <c r="D363" s="8">
        <v>18459</v>
      </c>
      <c r="E363" s="9">
        <f t="shared" si="56"/>
        <v>181543</v>
      </c>
      <c r="F363" s="8">
        <v>225954</v>
      </c>
      <c r="G363" s="8">
        <v>46210</v>
      </c>
      <c r="H363" s="8">
        <v>33240</v>
      </c>
      <c r="I363" s="8">
        <v>2964</v>
      </c>
      <c r="J363" s="9">
        <f t="shared" si="57"/>
        <v>489911</v>
      </c>
      <c r="K363" s="23">
        <f t="shared" si="58"/>
        <v>69.350351390354575</v>
      </c>
    </row>
    <row r="364" spans="1:11" ht="12.75" x14ac:dyDescent="0.2">
      <c r="A364" s="26" t="s">
        <v>72</v>
      </c>
      <c r="B364" s="8">
        <v>338877</v>
      </c>
      <c r="C364" s="8">
        <v>160774</v>
      </c>
      <c r="D364" s="8">
        <v>18528</v>
      </c>
      <c r="E364" s="9">
        <f t="shared" si="56"/>
        <v>179302</v>
      </c>
      <c r="F364" s="8">
        <v>231517</v>
      </c>
      <c r="G364" s="8">
        <v>45634</v>
      </c>
      <c r="H364" s="8">
        <v>33713</v>
      </c>
      <c r="I364" s="8">
        <v>1680</v>
      </c>
      <c r="J364" s="9">
        <f t="shared" si="57"/>
        <v>491846</v>
      </c>
      <c r="K364" s="23">
        <f t="shared" si="58"/>
        <v>68.899004973101341</v>
      </c>
    </row>
    <row r="365" spans="1:11" ht="12.75" x14ac:dyDescent="0.2">
      <c r="A365" s="26" t="s">
        <v>66</v>
      </c>
      <c r="B365" s="8">
        <v>332939</v>
      </c>
      <c r="C365" s="8">
        <v>160677</v>
      </c>
      <c r="D365" s="8">
        <v>18513</v>
      </c>
      <c r="E365" s="9">
        <f t="shared" si="56"/>
        <v>179190</v>
      </c>
      <c r="F365" s="8">
        <v>232273</v>
      </c>
      <c r="G365" s="8">
        <v>41190</v>
      </c>
      <c r="H365" s="8">
        <v>31240</v>
      </c>
      <c r="I365" s="8">
        <v>1398</v>
      </c>
      <c r="J365" s="9">
        <f t="shared" si="57"/>
        <v>485291</v>
      </c>
      <c r="K365" s="23">
        <f t="shared" si="58"/>
        <v>68.606052863127488</v>
      </c>
    </row>
    <row r="366" spans="1:11" ht="12.75" x14ac:dyDescent="0.2">
      <c r="A366" s="26" t="s">
        <v>73</v>
      </c>
      <c r="B366" s="8">
        <v>383738</v>
      </c>
      <c r="C366" s="8">
        <v>161906</v>
      </c>
      <c r="D366" s="8">
        <v>18593</v>
      </c>
      <c r="E366" s="9">
        <f t="shared" si="56"/>
        <v>180499</v>
      </c>
      <c r="F366" s="8">
        <v>235629</v>
      </c>
      <c r="G366" s="8">
        <v>83155</v>
      </c>
      <c r="H366" s="8">
        <v>28838</v>
      </c>
      <c r="I366" s="8">
        <v>3537</v>
      </c>
      <c r="J366" s="9">
        <f t="shared" si="57"/>
        <v>531658</v>
      </c>
      <c r="K366" s="23">
        <f t="shared" si="58"/>
        <v>72.177602895094211</v>
      </c>
    </row>
    <row r="367" spans="1:11" ht="12.75" x14ac:dyDescent="0.2">
      <c r="A367" s="26" t="s">
        <v>74</v>
      </c>
      <c r="B367" s="8">
        <v>397807</v>
      </c>
      <c r="C367" s="8">
        <v>159191</v>
      </c>
      <c r="D367" s="8">
        <v>18632</v>
      </c>
      <c r="E367" s="9">
        <f t="shared" si="56"/>
        <v>177823</v>
      </c>
      <c r="F367" s="8">
        <v>230197</v>
      </c>
      <c r="G367" s="8">
        <v>63159</v>
      </c>
      <c r="H367" s="8">
        <v>29434</v>
      </c>
      <c r="I367" s="8">
        <v>2408</v>
      </c>
      <c r="J367" s="9">
        <f t="shared" si="57"/>
        <v>503021</v>
      </c>
      <c r="K367" s="23">
        <f t="shared" si="58"/>
        <v>79.083577027599247</v>
      </c>
    </row>
    <row r="368" spans="1:11" ht="12.75" x14ac:dyDescent="0.2">
      <c r="A368" s="26" t="s">
        <v>67</v>
      </c>
      <c r="B368" s="8">
        <v>416610</v>
      </c>
      <c r="C368" s="8">
        <v>157164</v>
      </c>
      <c r="D368" s="8">
        <v>18660</v>
      </c>
      <c r="E368" s="9">
        <f t="shared" si="56"/>
        <v>175824</v>
      </c>
      <c r="F368" s="8">
        <v>225501</v>
      </c>
      <c r="G368" s="8">
        <v>63836</v>
      </c>
      <c r="H368" s="8">
        <v>30709</v>
      </c>
      <c r="I368" s="8">
        <v>2143</v>
      </c>
      <c r="J368" s="9">
        <f t="shared" si="57"/>
        <v>498013</v>
      </c>
      <c r="K368" s="23">
        <f t="shared" si="58"/>
        <v>83.654442755510388</v>
      </c>
    </row>
    <row r="369" spans="1:11" ht="12.75" x14ac:dyDescent="0.2">
      <c r="A369" s="26" t="s">
        <v>75</v>
      </c>
      <c r="B369" s="8">
        <v>414640</v>
      </c>
      <c r="C369" s="8">
        <v>155311</v>
      </c>
      <c r="D369" s="8">
        <v>18558</v>
      </c>
      <c r="E369" s="9">
        <f t="shared" si="56"/>
        <v>173869</v>
      </c>
      <c r="F369" s="8">
        <v>228484</v>
      </c>
      <c r="G369" s="8">
        <v>60037</v>
      </c>
      <c r="H369" s="8">
        <v>28539</v>
      </c>
      <c r="I369" s="8">
        <v>1571</v>
      </c>
      <c r="J369" s="9">
        <f t="shared" si="57"/>
        <v>492500</v>
      </c>
      <c r="K369" s="23">
        <f t="shared" si="58"/>
        <v>84.190862944162433</v>
      </c>
    </row>
    <row r="370" spans="1:11" ht="12.75" x14ac:dyDescent="0.2">
      <c r="A370" s="26" t="s">
        <v>76</v>
      </c>
      <c r="B370" s="8">
        <v>420202</v>
      </c>
      <c r="C370" s="8">
        <v>156289</v>
      </c>
      <c r="D370" s="8">
        <v>18640</v>
      </c>
      <c r="E370" s="9">
        <f t="shared" si="56"/>
        <v>174929</v>
      </c>
      <c r="F370" s="8">
        <v>242268</v>
      </c>
      <c r="G370" s="8">
        <v>54984</v>
      </c>
      <c r="H370" s="8">
        <v>29241</v>
      </c>
      <c r="I370" s="8">
        <v>1408</v>
      </c>
      <c r="J370" s="9">
        <f t="shared" si="57"/>
        <v>502830</v>
      </c>
      <c r="K370" s="23">
        <f t="shared" si="58"/>
        <v>83.567408468070724</v>
      </c>
    </row>
    <row r="371" spans="1:11" ht="12.75" x14ac:dyDescent="0.2">
      <c r="A371" s="26" t="s">
        <v>68</v>
      </c>
      <c r="B371" s="8">
        <v>419592</v>
      </c>
      <c r="C371" s="8">
        <v>173076</v>
      </c>
      <c r="D371" s="8">
        <v>18897</v>
      </c>
      <c r="E371" s="8">
        <f t="shared" si="56"/>
        <v>191973</v>
      </c>
      <c r="F371" s="8">
        <v>235530</v>
      </c>
      <c r="G371" s="8">
        <v>53101</v>
      </c>
      <c r="H371" s="8">
        <v>26487</v>
      </c>
      <c r="I371" s="8">
        <v>1059</v>
      </c>
      <c r="J371" s="8">
        <f t="shared" si="57"/>
        <v>508150</v>
      </c>
      <c r="K371" s="22">
        <f t="shared" si="58"/>
        <v>82.572468759224634</v>
      </c>
    </row>
    <row r="372" spans="1:11" ht="12.75" x14ac:dyDescent="0.2">
      <c r="A372" s="20" t="s">
        <v>56</v>
      </c>
      <c r="B372" s="8"/>
      <c r="C372" s="8"/>
      <c r="D372" s="8"/>
      <c r="E372" s="9"/>
      <c r="F372" s="8"/>
      <c r="G372" s="8"/>
      <c r="H372" s="8"/>
      <c r="I372" s="8"/>
      <c r="J372" s="9"/>
      <c r="K372" s="23"/>
    </row>
    <row r="373" spans="1:11" ht="12.75" x14ac:dyDescent="0.2">
      <c r="A373" s="26" t="s">
        <v>69</v>
      </c>
      <c r="B373" s="8">
        <v>411013</v>
      </c>
      <c r="C373" s="8">
        <v>155847</v>
      </c>
      <c r="D373" s="8">
        <v>18867</v>
      </c>
      <c r="E373" s="9">
        <f t="shared" ref="E373:E384" si="59">D373+C373</f>
        <v>174714</v>
      </c>
      <c r="F373" s="8">
        <v>246396</v>
      </c>
      <c r="G373" s="8">
        <v>53603</v>
      </c>
      <c r="H373" s="8">
        <v>27048</v>
      </c>
      <c r="I373" s="8">
        <v>2463</v>
      </c>
      <c r="J373" s="9">
        <f t="shared" ref="J373:J384" si="60">SUM(E373:I373)</f>
        <v>504224</v>
      </c>
      <c r="K373" s="23">
        <f t="shared" ref="K373:K384" si="61">(+B373/J373)*100</f>
        <v>81.51396998159548</v>
      </c>
    </row>
    <row r="374" spans="1:11" ht="12.75" x14ac:dyDescent="0.2">
      <c r="A374" s="26" t="s">
        <v>70</v>
      </c>
      <c r="B374" s="8">
        <v>395305</v>
      </c>
      <c r="C374" s="8">
        <v>158252</v>
      </c>
      <c r="D374" s="8">
        <v>18901</v>
      </c>
      <c r="E374" s="9">
        <f t="shared" si="59"/>
        <v>177153</v>
      </c>
      <c r="F374" s="8">
        <v>255207</v>
      </c>
      <c r="G374" s="8">
        <v>23506</v>
      </c>
      <c r="H374" s="8">
        <v>27259</v>
      </c>
      <c r="I374" s="8">
        <v>1367</v>
      </c>
      <c r="J374" s="9">
        <f t="shared" si="60"/>
        <v>484492</v>
      </c>
      <c r="K374" s="23">
        <f t="shared" si="61"/>
        <v>81.591646508095067</v>
      </c>
    </row>
    <row r="375" spans="1:11" ht="12.75" x14ac:dyDescent="0.2">
      <c r="A375" s="26" t="s">
        <v>65</v>
      </c>
      <c r="B375" s="8">
        <v>405696</v>
      </c>
      <c r="C375" s="8">
        <v>166777</v>
      </c>
      <c r="D375" s="8">
        <v>18993</v>
      </c>
      <c r="E375" s="9">
        <f t="shared" si="59"/>
        <v>185770</v>
      </c>
      <c r="F375" s="8">
        <v>266988</v>
      </c>
      <c r="G375" s="8">
        <v>21096</v>
      </c>
      <c r="H375" s="8">
        <v>25514</v>
      </c>
      <c r="I375" s="8">
        <v>993</v>
      </c>
      <c r="J375" s="9">
        <f t="shared" si="60"/>
        <v>500361</v>
      </c>
      <c r="K375" s="23">
        <f t="shared" si="61"/>
        <v>81.080659763650644</v>
      </c>
    </row>
    <row r="376" spans="1:11" ht="12.75" x14ac:dyDescent="0.2">
      <c r="A376" s="26" t="s">
        <v>71</v>
      </c>
      <c r="B376" s="8">
        <v>413791</v>
      </c>
      <c r="C376" s="8">
        <v>160649</v>
      </c>
      <c r="D376" s="8">
        <v>19148</v>
      </c>
      <c r="E376" s="9">
        <f t="shared" si="59"/>
        <v>179797</v>
      </c>
      <c r="F376" s="8">
        <v>206835</v>
      </c>
      <c r="G376" s="8">
        <v>34431</v>
      </c>
      <c r="H376" s="8">
        <v>25469</v>
      </c>
      <c r="I376" s="8">
        <v>1238</v>
      </c>
      <c r="J376" s="9">
        <f t="shared" si="60"/>
        <v>447770</v>
      </c>
      <c r="K376" s="23">
        <f t="shared" si="61"/>
        <v>92.411505907050497</v>
      </c>
    </row>
    <row r="377" spans="1:11" ht="12.75" x14ac:dyDescent="0.2">
      <c r="A377" s="26" t="s">
        <v>72</v>
      </c>
      <c r="B377" s="8">
        <v>416486</v>
      </c>
      <c r="C377" s="8">
        <v>161122</v>
      </c>
      <c r="D377" s="8">
        <v>19258</v>
      </c>
      <c r="E377" s="9">
        <f t="shared" si="59"/>
        <v>180380</v>
      </c>
      <c r="F377" s="8">
        <v>190480</v>
      </c>
      <c r="G377" s="8">
        <v>34345</v>
      </c>
      <c r="H377" s="8">
        <v>26019</v>
      </c>
      <c r="I377" s="8">
        <v>1655</v>
      </c>
      <c r="J377" s="9">
        <f t="shared" si="60"/>
        <v>432879</v>
      </c>
      <c r="K377" s="23">
        <f t="shared" si="61"/>
        <v>96.213029507090894</v>
      </c>
    </row>
    <row r="378" spans="1:11" ht="12.75" x14ac:dyDescent="0.2">
      <c r="A378" s="26" t="s">
        <v>66</v>
      </c>
      <c r="B378" s="8">
        <v>436469</v>
      </c>
      <c r="C378" s="8">
        <v>162508</v>
      </c>
      <c r="D378" s="8">
        <v>19331</v>
      </c>
      <c r="E378" s="9">
        <f t="shared" si="59"/>
        <v>181839</v>
      </c>
      <c r="F378" s="8">
        <v>191929</v>
      </c>
      <c r="G378" s="8">
        <v>55329</v>
      </c>
      <c r="H378" s="8">
        <v>26393</v>
      </c>
      <c r="I378" s="8">
        <v>1767</v>
      </c>
      <c r="J378" s="9">
        <f t="shared" si="60"/>
        <v>457257</v>
      </c>
      <c r="K378" s="23">
        <f t="shared" si="61"/>
        <v>95.453760139265228</v>
      </c>
    </row>
    <row r="379" spans="1:11" ht="12.75" x14ac:dyDescent="0.2">
      <c r="A379" s="26" t="s">
        <v>73</v>
      </c>
      <c r="B379" s="8">
        <v>456253</v>
      </c>
      <c r="C379" s="8">
        <v>161280</v>
      </c>
      <c r="D379" s="8">
        <v>19445</v>
      </c>
      <c r="E379" s="9">
        <f t="shared" si="59"/>
        <v>180725</v>
      </c>
      <c r="F379" s="8">
        <v>210147</v>
      </c>
      <c r="G379" s="8">
        <v>69824</v>
      </c>
      <c r="H379" s="8">
        <v>26316</v>
      </c>
      <c r="I379" s="8">
        <v>2863</v>
      </c>
      <c r="J379" s="9">
        <f t="shared" si="60"/>
        <v>489875</v>
      </c>
      <c r="K379" s="23">
        <f t="shared" si="61"/>
        <v>93.136616483796885</v>
      </c>
    </row>
    <row r="380" spans="1:11" ht="12.75" x14ac:dyDescent="0.2">
      <c r="A380" s="26" t="s">
        <v>74</v>
      </c>
      <c r="B380" s="8">
        <v>429883</v>
      </c>
      <c r="C380" s="8">
        <v>165735</v>
      </c>
      <c r="D380" s="8">
        <v>19516</v>
      </c>
      <c r="E380" s="9">
        <f t="shared" si="59"/>
        <v>185251</v>
      </c>
      <c r="F380" s="8">
        <v>213965</v>
      </c>
      <c r="G380" s="8">
        <v>37790</v>
      </c>
      <c r="H380" s="8">
        <v>26875</v>
      </c>
      <c r="I380" s="8">
        <v>1661</v>
      </c>
      <c r="J380" s="9">
        <f t="shared" si="60"/>
        <v>465542</v>
      </c>
      <c r="K380" s="23">
        <f t="shared" si="61"/>
        <v>92.340325899703998</v>
      </c>
    </row>
    <row r="381" spans="1:11" ht="12.75" x14ac:dyDescent="0.2">
      <c r="A381" s="26" t="s">
        <v>67</v>
      </c>
      <c r="B381" s="8">
        <v>429213</v>
      </c>
      <c r="C381" s="8">
        <v>158525</v>
      </c>
      <c r="D381" s="8">
        <v>19594</v>
      </c>
      <c r="E381" s="9">
        <f t="shared" si="59"/>
        <v>178119</v>
      </c>
      <c r="F381" s="8">
        <v>232863</v>
      </c>
      <c r="G381" s="8">
        <v>37732</v>
      </c>
      <c r="H381" s="8">
        <v>27354</v>
      </c>
      <c r="I381" s="8">
        <v>1733</v>
      </c>
      <c r="J381" s="9">
        <f t="shared" si="60"/>
        <v>477801</v>
      </c>
      <c r="K381" s="23">
        <f t="shared" si="61"/>
        <v>89.830912869583784</v>
      </c>
    </row>
    <row r="382" spans="1:11" ht="12.75" x14ac:dyDescent="0.2">
      <c r="A382" s="26" t="s">
        <v>75</v>
      </c>
      <c r="B382" s="8">
        <v>425114</v>
      </c>
      <c r="C382" s="8">
        <v>153625</v>
      </c>
      <c r="D382" s="8">
        <v>19502</v>
      </c>
      <c r="E382" s="9">
        <f t="shared" si="59"/>
        <v>173127</v>
      </c>
      <c r="F382" s="8">
        <v>229465</v>
      </c>
      <c r="G382" s="8">
        <v>47849</v>
      </c>
      <c r="H382" s="8">
        <v>26486</v>
      </c>
      <c r="I382" s="8">
        <v>2411</v>
      </c>
      <c r="J382" s="9">
        <f t="shared" si="60"/>
        <v>479338</v>
      </c>
      <c r="K382" s="23">
        <f t="shared" si="61"/>
        <v>88.68773183014909</v>
      </c>
    </row>
    <row r="383" spans="1:11" ht="12.75" x14ac:dyDescent="0.2">
      <c r="A383" s="26" t="s">
        <v>76</v>
      </c>
      <c r="B383" s="8">
        <v>426552</v>
      </c>
      <c r="C383" s="8">
        <v>160135</v>
      </c>
      <c r="D383" s="8">
        <v>19557</v>
      </c>
      <c r="E383" s="9">
        <f t="shared" si="59"/>
        <v>179692</v>
      </c>
      <c r="F383" s="8">
        <v>227614</v>
      </c>
      <c r="G383" s="8">
        <v>75643</v>
      </c>
      <c r="H383" s="8">
        <v>8159</v>
      </c>
      <c r="I383" s="8">
        <v>2294</v>
      </c>
      <c r="J383" s="9">
        <f t="shared" si="60"/>
        <v>493402</v>
      </c>
      <c r="K383" s="23">
        <f t="shared" si="61"/>
        <v>86.451210169395338</v>
      </c>
    </row>
    <row r="384" spans="1:11" ht="12.75" x14ac:dyDescent="0.2">
      <c r="A384" s="26" t="s">
        <v>68</v>
      </c>
      <c r="B384" s="8">
        <v>431627</v>
      </c>
      <c r="C384" s="8">
        <v>171860</v>
      </c>
      <c r="D384" s="8">
        <v>19743</v>
      </c>
      <c r="E384" s="9">
        <f t="shared" si="59"/>
        <v>191603</v>
      </c>
      <c r="F384" s="8">
        <v>223569</v>
      </c>
      <c r="G384" s="8">
        <v>85370</v>
      </c>
      <c r="H384" s="8">
        <v>6951</v>
      </c>
      <c r="I384" s="8">
        <v>3080</v>
      </c>
      <c r="J384" s="9">
        <f t="shared" si="60"/>
        <v>510573</v>
      </c>
      <c r="K384" s="23">
        <f t="shared" si="61"/>
        <v>84.537764433293574</v>
      </c>
    </row>
    <row r="385" spans="1:11" ht="14.25" customHeight="1" x14ac:dyDescent="0.2">
      <c r="A385" s="20" t="s">
        <v>57</v>
      </c>
      <c r="B385" s="8"/>
      <c r="C385" s="8"/>
      <c r="D385" s="8"/>
      <c r="E385" s="9"/>
      <c r="F385" s="8"/>
      <c r="G385" s="8"/>
      <c r="H385" s="8"/>
      <c r="I385" s="8"/>
      <c r="J385" s="9"/>
      <c r="K385" s="23"/>
    </row>
    <row r="386" spans="1:11" ht="12.75" x14ac:dyDescent="0.2">
      <c r="A386" s="26" t="s">
        <v>69</v>
      </c>
      <c r="B386" s="8">
        <v>423757</v>
      </c>
      <c r="C386" s="8">
        <v>160696</v>
      </c>
      <c r="D386" s="8">
        <v>19716</v>
      </c>
      <c r="E386" s="9">
        <f t="shared" ref="E386:E425" si="62">D386+C386</f>
        <v>180412</v>
      </c>
      <c r="F386" s="8">
        <v>223490</v>
      </c>
      <c r="G386" s="8">
        <v>97070</v>
      </c>
      <c r="H386" s="8">
        <v>6486</v>
      </c>
      <c r="I386" s="8">
        <v>2852</v>
      </c>
      <c r="J386" s="9">
        <f t="shared" ref="J386:J391" si="63">SUM(E386:I386)</f>
        <v>510310</v>
      </c>
      <c r="K386" s="23">
        <f t="shared" ref="K386:K391" si="64">(+B386/J386)*100</f>
        <v>83.039133075973425</v>
      </c>
    </row>
    <row r="387" spans="1:11" ht="12.75" x14ac:dyDescent="0.2">
      <c r="A387" s="26" t="s">
        <v>70</v>
      </c>
      <c r="B387" s="8">
        <v>387238</v>
      </c>
      <c r="C387" s="8">
        <v>161604</v>
      </c>
      <c r="D387" s="8">
        <v>19839</v>
      </c>
      <c r="E387" s="9">
        <f t="shared" si="62"/>
        <v>181443</v>
      </c>
      <c r="F387" s="8">
        <v>227553</v>
      </c>
      <c r="G387" s="8">
        <v>68106</v>
      </c>
      <c r="H387" s="8">
        <v>7755</v>
      </c>
      <c r="I387" s="8">
        <v>1686</v>
      </c>
      <c r="J387" s="9">
        <f t="shared" si="63"/>
        <v>486543</v>
      </c>
      <c r="K387" s="23">
        <f t="shared" si="64"/>
        <v>79.589676554795773</v>
      </c>
    </row>
    <row r="388" spans="1:11" ht="12.75" x14ac:dyDescent="0.2">
      <c r="A388" s="26" t="s">
        <v>65</v>
      </c>
      <c r="B388" s="8">
        <v>413946</v>
      </c>
      <c r="C388" s="8">
        <v>164405</v>
      </c>
      <c r="D388" s="8">
        <v>19974</v>
      </c>
      <c r="E388" s="9">
        <f t="shared" si="62"/>
        <v>184379</v>
      </c>
      <c r="F388" s="8">
        <v>225384</v>
      </c>
      <c r="G388" s="8">
        <v>65231</v>
      </c>
      <c r="H388" s="8">
        <v>6982</v>
      </c>
      <c r="I388" s="8">
        <v>1635</v>
      </c>
      <c r="J388" s="9">
        <f t="shared" si="63"/>
        <v>483611</v>
      </c>
      <c r="K388" s="23">
        <f t="shared" si="64"/>
        <v>85.594827247519177</v>
      </c>
    </row>
    <row r="389" spans="1:11" ht="12.75" x14ac:dyDescent="0.2">
      <c r="A389" s="26" t="s">
        <v>71</v>
      </c>
      <c r="B389" s="8">
        <v>425614</v>
      </c>
      <c r="C389" s="8">
        <v>170185</v>
      </c>
      <c r="D389" s="8">
        <v>20123</v>
      </c>
      <c r="E389" s="9">
        <f t="shared" si="62"/>
        <v>190308</v>
      </c>
      <c r="F389" s="8">
        <v>217481</v>
      </c>
      <c r="G389" s="8">
        <v>94376</v>
      </c>
      <c r="H389" s="8">
        <v>4912</v>
      </c>
      <c r="I389" s="8">
        <v>1792</v>
      </c>
      <c r="J389" s="9">
        <f t="shared" si="63"/>
        <v>508869</v>
      </c>
      <c r="K389" s="23">
        <f t="shared" si="64"/>
        <v>83.639207733228005</v>
      </c>
    </row>
    <row r="390" spans="1:11" ht="12.75" x14ac:dyDescent="0.2">
      <c r="A390" s="26" t="s">
        <v>72</v>
      </c>
      <c r="B390" s="8">
        <v>454935</v>
      </c>
      <c r="C390" s="8">
        <v>166844</v>
      </c>
      <c r="D390" s="8">
        <v>20292</v>
      </c>
      <c r="E390" s="9">
        <f t="shared" si="62"/>
        <v>187136</v>
      </c>
      <c r="F390" s="8">
        <v>238678</v>
      </c>
      <c r="G390" s="8">
        <v>124000</v>
      </c>
      <c r="H390" s="8">
        <v>5582</v>
      </c>
      <c r="I390" s="8">
        <v>3740</v>
      </c>
      <c r="J390" s="9">
        <f t="shared" si="63"/>
        <v>559136</v>
      </c>
      <c r="K390" s="23">
        <f t="shared" si="64"/>
        <v>81.363925771189841</v>
      </c>
    </row>
    <row r="391" spans="1:11" ht="12.75" x14ac:dyDescent="0.2">
      <c r="A391" s="26" t="s">
        <v>66</v>
      </c>
      <c r="B391" s="8">
        <v>447731</v>
      </c>
      <c r="C391" s="8">
        <v>166973</v>
      </c>
      <c r="D391" s="8">
        <v>20434</v>
      </c>
      <c r="E391" s="9">
        <f t="shared" si="62"/>
        <v>187407</v>
      </c>
      <c r="F391" s="8">
        <v>244587</v>
      </c>
      <c r="G391" s="8">
        <v>133783</v>
      </c>
      <c r="H391" s="8">
        <v>3133</v>
      </c>
      <c r="I391" s="8">
        <v>1636</v>
      </c>
      <c r="J391" s="9">
        <f t="shared" si="63"/>
        <v>570546</v>
      </c>
      <c r="K391" s="23">
        <f t="shared" si="64"/>
        <v>78.474128291145675</v>
      </c>
    </row>
    <row r="392" spans="1:11" ht="12.75" x14ac:dyDescent="0.2">
      <c r="A392" s="26" t="s">
        <v>73</v>
      </c>
      <c r="B392" s="8">
        <v>480972</v>
      </c>
      <c r="C392" s="8">
        <v>169567</v>
      </c>
      <c r="D392" s="8">
        <v>20479</v>
      </c>
      <c r="E392" s="9">
        <f t="shared" si="62"/>
        <v>190046</v>
      </c>
      <c r="F392" s="8">
        <v>248617</v>
      </c>
      <c r="G392" s="8">
        <v>142966</v>
      </c>
      <c r="H392" s="8">
        <v>4216</v>
      </c>
      <c r="I392" s="8">
        <v>2163</v>
      </c>
      <c r="J392" s="9">
        <f t="shared" ref="J392" si="65">SUM(E392:I392)</f>
        <v>588008</v>
      </c>
      <c r="K392" s="23">
        <f t="shared" ref="K392" si="66">(+B392/J392)*100</f>
        <v>81.796846301410866</v>
      </c>
    </row>
    <row r="393" spans="1:11" ht="12.75" x14ac:dyDescent="0.2">
      <c r="A393" s="26" t="s">
        <v>74</v>
      </c>
      <c r="B393" s="8">
        <v>452997</v>
      </c>
      <c r="C393" s="8">
        <v>164709</v>
      </c>
      <c r="D393" s="8">
        <v>20572</v>
      </c>
      <c r="E393" s="9">
        <f t="shared" si="62"/>
        <v>185281</v>
      </c>
      <c r="F393" s="8">
        <v>260695</v>
      </c>
      <c r="G393" s="8">
        <v>120827</v>
      </c>
      <c r="H393" s="8">
        <v>3798</v>
      </c>
      <c r="I393" s="8">
        <v>3491</v>
      </c>
      <c r="J393" s="9">
        <f t="shared" ref="J393:J394" si="67">SUM(E393:I393)</f>
        <v>574092</v>
      </c>
      <c r="K393" s="23">
        <f t="shared" ref="K393:K394" si="68">(+B393/J393)*100</f>
        <v>78.906690913651474</v>
      </c>
    </row>
    <row r="394" spans="1:11" ht="12.75" x14ac:dyDescent="0.2">
      <c r="A394" s="26" t="s">
        <v>67</v>
      </c>
      <c r="B394" s="8">
        <v>470234</v>
      </c>
      <c r="C394" s="8">
        <v>164385</v>
      </c>
      <c r="D394" s="8">
        <v>20645</v>
      </c>
      <c r="E394" s="9">
        <f t="shared" si="62"/>
        <v>185030</v>
      </c>
      <c r="F394" s="8">
        <v>282972</v>
      </c>
      <c r="G394" s="8">
        <v>113893</v>
      </c>
      <c r="H394" s="8">
        <v>2683</v>
      </c>
      <c r="I394" s="8">
        <v>1968</v>
      </c>
      <c r="J394" s="9">
        <f t="shared" si="67"/>
        <v>586546</v>
      </c>
      <c r="K394" s="23">
        <f t="shared" si="68"/>
        <v>80.17001224115414</v>
      </c>
    </row>
    <row r="395" spans="1:11" ht="12.75" x14ac:dyDescent="0.2">
      <c r="A395" s="26" t="s">
        <v>75</v>
      </c>
      <c r="B395" s="8">
        <v>478059</v>
      </c>
      <c r="C395" s="8">
        <v>164489</v>
      </c>
      <c r="D395" s="8">
        <v>20632</v>
      </c>
      <c r="E395" s="9">
        <f t="shared" si="62"/>
        <v>185121</v>
      </c>
      <c r="F395" s="8">
        <v>297895</v>
      </c>
      <c r="G395" s="8">
        <v>128454</v>
      </c>
      <c r="H395" s="8">
        <v>2006</v>
      </c>
      <c r="I395" s="8">
        <v>2640</v>
      </c>
      <c r="J395" s="9">
        <f t="shared" ref="J395:J396" si="69">SUM(E395:I395)</f>
        <v>616116</v>
      </c>
      <c r="K395" s="23">
        <f t="shared" ref="K395:K396" si="70">(+B395/J395)*100</f>
        <v>77.592368969479779</v>
      </c>
    </row>
    <row r="396" spans="1:11" ht="12.75" x14ac:dyDescent="0.2">
      <c r="A396" s="26" t="s">
        <v>76</v>
      </c>
      <c r="B396" s="8">
        <v>496014</v>
      </c>
      <c r="C396" s="8">
        <v>168595</v>
      </c>
      <c r="D396" s="8">
        <v>20656</v>
      </c>
      <c r="E396" s="9">
        <f t="shared" si="62"/>
        <v>189251</v>
      </c>
      <c r="F396" s="8">
        <v>275464</v>
      </c>
      <c r="G396" s="8">
        <v>132431</v>
      </c>
      <c r="H396" s="8">
        <v>1036</v>
      </c>
      <c r="I396" s="8">
        <v>1784</v>
      </c>
      <c r="J396" s="9">
        <f t="shared" si="69"/>
        <v>599966</v>
      </c>
      <c r="K396" s="23">
        <f t="shared" si="70"/>
        <v>82.673684842141057</v>
      </c>
    </row>
    <row r="397" spans="1:11" ht="12.75" x14ac:dyDescent="0.2">
      <c r="A397" s="26" t="s">
        <v>68</v>
      </c>
      <c r="B397" s="8">
        <v>483122</v>
      </c>
      <c r="C397" s="8">
        <v>189675</v>
      </c>
      <c r="D397" s="8">
        <v>20904</v>
      </c>
      <c r="E397" s="9">
        <f t="shared" si="62"/>
        <v>210579</v>
      </c>
      <c r="F397" s="8">
        <v>264701</v>
      </c>
      <c r="G397" s="8">
        <v>118131</v>
      </c>
      <c r="H397" s="8">
        <v>1910</v>
      </c>
      <c r="I397" s="8">
        <v>1699</v>
      </c>
      <c r="J397" s="9">
        <f t="shared" ref="J397:J399" si="71">SUM(E397:I397)</f>
        <v>597020</v>
      </c>
      <c r="K397" s="23">
        <f t="shared" ref="K397:K399" si="72">(+B397/J397)*100</f>
        <v>80.922247160899133</v>
      </c>
    </row>
    <row r="398" spans="1:11" ht="15" customHeight="1" x14ac:dyDescent="0.2">
      <c r="A398" s="20" t="s">
        <v>58</v>
      </c>
      <c r="B398" s="8"/>
      <c r="C398" s="8"/>
      <c r="D398" s="8"/>
      <c r="E398" s="9"/>
      <c r="F398" s="8"/>
      <c r="G398" s="8"/>
      <c r="H398" s="8"/>
      <c r="I398" s="8"/>
      <c r="J398" s="9"/>
      <c r="K398" s="23"/>
    </row>
    <row r="399" spans="1:11" ht="12.75" x14ac:dyDescent="0.2">
      <c r="A399" s="26" t="s">
        <v>69</v>
      </c>
      <c r="B399" s="8">
        <v>491437</v>
      </c>
      <c r="C399" s="8">
        <v>175425</v>
      </c>
      <c r="D399" s="8">
        <v>20914</v>
      </c>
      <c r="E399" s="9">
        <f t="shared" si="62"/>
        <v>196339</v>
      </c>
      <c r="F399" s="8">
        <v>275935</v>
      </c>
      <c r="G399" s="8">
        <v>136299</v>
      </c>
      <c r="H399" s="8">
        <v>1166</v>
      </c>
      <c r="I399" s="8">
        <v>3201</v>
      </c>
      <c r="J399" s="9">
        <f t="shared" si="71"/>
        <v>612940</v>
      </c>
      <c r="K399" s="23">
        <f t="shared" si="72"/>
        <v>80.177015694847782</v>
      </c>
    </row>
    <row r="400" spans="1:11" ht="12.75" x14ac:dyDescent="0.2">
      <c r="A400" s="26" t="s">
        <v>70</v>
      </c>
      <c r="B400" s="8">
        <v>464034</v>
      </c>
      <c r="C400" s="8">
        <v>179879</v>
      </c>
      <c r="D400" s="8">
        <v>21008</v>
      </c>
      <c r="E400" s="9">
        <f t="shared" si="62"/>
        <v>200887</v>
      </c>
      <c r="F400" s="8">
        <v>281111</v>
      </c>
      <c r="G400" s="8">
        <v>100918</v>
      </c>
      <c r="H400" s="8">
        <v>2411</v>
      </c>
      <c r="I400" s="8">
        <v>1454</v>
      </c>
      <c r="J400" s="9">
        <f t="shared" ref="J400" si="73">SUM(E400:I400)</f>
        <v>586781</v>
      </c>
      <c r="K400" s="23">
        <f t="shared" ref="K400" si="74">(+B400/J400)*100</f>
        <v>79.081292679892499</v>
      </c>
    </row>
    <row r="401" spans="1:11" ht="12.75" x14ac:dyDescent="0.2">
      <c r="A401" s="26" t="s">
        <v>65</v>
      </c>
      <c r="B401" s="8">
        <v>485582</v>
      </c>
      <c r="C401" s="8">
        <v>184284</v>
      </c>
      <c r="D401" s="8">
        <v>21216</v>
      </c>
      <c r="E401" s="9">
        <f t="shared" si="62"/>
        <v>205500</v>
      </c>
      <c r="F401" s="8">
        <v>298111</v>
      </c>
      <c r="G401" s="8">
        <v>89747</v>
      </c>
      <c r="H401" s="8">
        <v>1422</v>
      </c>
      <c r="I401" s="8">
        <v>1313</v>
      </c>
      <c r="J401" s="9">
        <f t="shared" ref="J401" si="75">SUM(E401:I401)</f>
        <v>596093</v>
      </c>
      <c r="K401" s="23">
        <f t="shared" ref="K401" si="76">(+B401/J401)*100</f>
        <v>81.460778771097793</v>
      </c>
    </row>
    <row r="402" spans="1:11" ht="12.75" x14ac:dyDescent="0.2">
      <c r="A402" s="26" t="s">
        <v>71</v>
      </c>
      <c r="B402" s="8">
        <v>488333</v>
      </c>
      <c r="C402" s="8">
        <v>186993</v>
      </c>
      <c r="D402" s="8">
        <v>21395</v>
      </c>
      <c r="E402" s="9">
        <f t="shared" si="62"/>
        <v>208388</v>
      </c>
      <c r="F402" s="8">
        <v>276104</v>
      </c>
      <c r="G402" s="8">
        <v>111333</v>
      </c>
      <c r="H402" s="8">
        <v>1361</v>
      </c>
      <c r="I402" s="8">
        <v>1536</v>
      </c>
      <c r="J402" s="9">
        <f t="shared" ref="J402" si="77">SUM(E402:I402)</f>
        <v>598722</v>
      </c>
      <c r="K402" s="23">
        <f t="shared" ref="K402" si="78">(+B402/J402)*100</f>
        <v>81.562561589519007</v>
      </c>
    </row>
    <row r="403" spans="1:11" ht="12.75" x14ac:dyDescent="0.2">
      <c r="A403" s="26" t="s">
        <v>72</v>
      </c>
      <c r="B403" s="8">
        <v>517878</v>
      </c>
      <c r="C403" s="8">
        <v>184685</v>
      </c>
      <c r="D403" s="8">
        <v>21558</v>
      </c>
      <c r="E403" s="9">
        <f t="shared" si="62"/>
        <v>206243</v>
      </c>
      <c r="F403" s="8">
        <v>299144</v>
      </c>
      <c r="G403" s="8">
        <v>131218</v>
      </c>
      <c r="H403" s="8">
        <v>1665</v>
      </c>
      <c r="I403" s="8">
        <v>2780</v>
      </c>
      <c r="J403" s="9">
        <f t="shared" ref="J403" si="79">SUM(E403:I403)</f>
        <v>641050</v>
      </c>
      <c r="K403" s="23">
        <f t="shared" ref="K403:K408" si="80">(+B403/J403)*100</f>
        <v>80.785898135870838</v>
      </c>
    </row>
    <row r="404" spans="1:11" ht="12.75" x14ac:dyDescent="0.2">
      <c r="A404" s="26" t="s">
        <v>66</v>
      </c>
      <c r="B404" s="8">
        <v>524271</v>
      </c>
      <c r="C404" s="8">
        <v>181402</v>
      </c>
      <c r="D404" s="8">
        <v>21679</v>
      </c>
      <c r="E404" s="9">
        <f t="shared" si="62"/>
        <v>203081</v>
      </c>
      <c r="F404" s="8">
        <v>306341</v>
      </c>
      <c r="G404" s="8">
        <v>136655</v>
      </c>
      <c r="H404" s="8">
        <v>2950</v>
      </c>
      <c r="I404" s="8">
        <v>2139</v>
      </c>
      <c r="J404" s="9">
        <f t="shared" ref="J404" si="81">SUM(E404:I404)</f>
        <v>651166</v>
      </c>
      <c r="K404" s="23">
        <f t="shared" si="80"/>
        <v>80.512649616226895</v>
      </c>
    </row>
    <row r="405" spans="1:11" ht="12.75" x14ac:dyDescent="0.2">
      <c r="A405" s="26" t="s">
        <v>73</v>
      </c>
      <c r="B405" s="8">
        <v>547462</v>
      </c>
      <c r="C405" s="8">
        <v>187086</v>
      </c>
      <c r="D405" s="8">
        <v>21811</v>
      </c>
      <c r="E405" s="9">
        <f t="shared" si="62"/>
        <v>208897</v>
      </c>
      <c r="F405" s="8">
        <v>313988</v>
      </c>
      <c r="G405" s="8">
        <v>138776</v>
      </c>
      <c r="H405" s="8">
        <v>3013</v>
      </c>
      <c r="I405" s="8">
        <v>1843</v>
      </c>
      <c r="J405" s="9">
        <f t="shared" ref="J405" si="82">SUM(E405:I405)</f>
        <v>666517</v>
      </c>
      <c r="K405" s="23">
        <f t="shared" si="80"/>
        <v>82.137739922612624</v>
      </c>
    </row>
    <row r="406" spans="1:11" ht="12.75" x14ac:dyDescent="0.2">
      <c r="A406" s="26" t="s">
        <v>74</v>
      </c>
      <c r="B406" s="8">
        <v>566073</v>
      </c>
      <c r="C406" s="8">
        <v>185825</v>
      </c>
      <c r="D406" s="8">
        <v>22003</v>
      </c>
      <c r="E406" s="9">
        <f t="shared" si="62"/>
        <v>207828</v>
      </c>
      <c r="F406" s="8">
        <v>316919</v>
      </c>
      <c r="G406" s="8">
        <v>138923</v>
      </c>
      <c r="H406" s="8">
        <v>2411</v>
      </c>
      <c r="I406" s="8">
        <v>1675</v>
      </c>
      <c r="J406" s="9">
        <f t="shared" ref="J406" si="83">SUM(E406:I406)</f>
        <v>667756</v>
      </c>
      <c r="K406" s="23">
        <f t="shared" si="80"/>
        <v>84.772431846363034</v>
      </c>
    </row>
    <row r="407" spans="1:11" ht="12.75" x14ac:dyDescent="0.2">
      <c r="A407" s="26" t="s">
        <v>67</v>
      </c>
      <c r="B407" s="8">
        <v>543164</v>
      </c>
      <c r="C407" s="8">
        <v>183687</v>
      </c>
      <c r="D407" s="8">
        <v>22160</v>
      </c>
      <c r="E407" s="9">
        <f t="shared" si="62"/>
        <v>205847</v>
      </c>
      <c r="F407" s="8">
        <v>321326</v>
      </c>
      <c r="G407" s="8">
        <v>115306</v>
      </c>
      <c r="H407" s="8">
        <v>4279</v>
      </c>
      <c r="I407" s="8">
        <v>1638</v>
      </c>
      <c r="J407" s="9">
        <f t="shared" ref="J407" si="84">SUM(E407:I407)</f>
        <v>648396</v>
      </c>
      <c r="K407" s="23">
        <f t="shared" si="80"/>
        <v>83.770411908771806</v>
      </c>
    </row>
    <row r="408" spans="1:11" ht="12.75" x14ac:dyDescent="0.2">
      <c r="A408" s="26" t="s">
        <v>75</v>
      </c>
      <c r="B408" s="8">
        <v>569907</v>
      </c>
      <c r="C408" s="8">
        <v>183694</v>
      </c>
      <c r="D408" s="8">
        <v>22225</v>
      </c>
      <c r="E408" s="9">
        <f t="shared" si="62"/>
        <v>205919</v>
      </c>
      <c r="F408" s="8">
        <v>331889</v>
      </c>
      <c r="G408" s="8">
        <v>123911</v>
      </c>
      <c r="H408" s="8">
        <v>8367</v>
      </c>
      <c r="I408" s="8">
        <v>1911</v>
      </c>
      <c r="J408" s="9">
        <f t="shared" ref="J408" si="85">SUM(E408:I408)</f>
        <v>671997</v>
      </c>
      <c r="K408" s="23">
        <f t="shared" si="80"/>
        <v>84.807967892713805</v>
      </c>
    </row>
    <row r="409" spans="1:11" ht="12.75" x14ac:dyDescent="0.2">
      <c r="A409" s="26" t="s">
        <v>76</v>
      </c>
      <c r="B409" s="8">
        <v>570294</v>
      </c>
      <c r="C409" s="8">
        <v>190166</v>
      </c>
      <c r="D409" s="8">
        <v>22247</v>
      </c>
      <c r="E409" s="9">
        <f t="shared" si="62"/>
        <v>212413</v>
      </c>
      <c r="F409" s="8">
        <v>345757</v>
      </c>
      <c r="G409" s="8">
        <v>114159</v>
      </c>
      <c r="H409" s="8">
        <v>5661</v>
      </c>
      <c r="I409" s="8">
        <v>2168</v>
      </c>
      <c r="J409" s="9">
        <f t="shared" ref="J409" si="86">SUM(E409:I409)</f>
        <v>680158</v>
      </c>
      <c r="K409" s="23">
        <f t="shared" ref="K409" si="87">(+B409/J409)*100</f>
        <v>83.84728254317379</v>
      </c>
    </row>
    <row r="410" spans="1:11" ht="12.75" x14ac:dyDescent="0.2">
      <c r="A410" s="26" t="s">
        <v>68</v>
      </c>
      <c r="B410" s="8">
        <v>577516</v>
      </c>
      <c r="C410" s="8">
        <v>215629</v>
      </c>
      <c r="D410" s="8">
        <v>22512</v>
      </c>
      <c r="E410" s="9">
        <f t="shared" si="62"/>
        <v>238141</v>
      </c>
      <c r="F410" s="8">
        <v>329106</v>
      </c>
      <c r="G410" s="8">
        <v>106779</v>
      </c>
      <c r="H410" s="8">
        <v>6616</v>
      </c>
      <c r="I410" s="8">
        <v>2125</v>
      </c>
      <c r="J410" s="9">
        <f t="shared" ref="J410" si="88">SUM(E410:I410)</f>
        <v>682767</v>
      </c>
      <c r="K410" s="23">
        <f t="shared" ref="K410" si="89">(+B410/J410)*100</f>
        <v>84.584638683474751</v>
      </c>
    </row>
    <row r="411" spans="1:11" ht="12.75" x14ac:dyDescent="0.2">
      <c r="A411" s="20" t="s">
        <v>59</v>
      </c>
      <c r="B411" s="8"/>
      <c r="C411" s="8"/>
      <c r="D411" s="8"/>
      <c r="E411" s="9"/>
      <c r="F411" s="8"/>
      <c r="G411" s="8"/>
      <c r="H411" s="8"/>
      <c r="I411" s="8"/>
      <c r="J411" s="9"/>
      <c r="K411" s="23"/>
    </row>
    <row r="412" spans="1:11" ht="12.75" x14ac:dyDescent="0.2">
      <c r="A412" s="26" t="s">
        <v>69</v>
      </c>
      <c r="B412" s="8">
        <v>573337</v>
      </c>
      <c r="C412" s="8">
        <v>198329</v>
      </c>
      <c r="D412" s="8">
        <v>22674</v>
      </c>
      <c r="E412" s="9">
        <f t="shared" si="62"/>
        <v>221003</v>
      </c>
      <c r="F412" s="8">
        <v>347693</v>
      </c>
      <c r="G412" s="8">
        <v>106906</v>
      </c>
      <c r="H412" s="8">
        <v>3278</v>
      </c>
      <c r="I412" s="8">
        <v>1519</v>
      </c>
      <c r="J412" s="9">
        <f t="shared" ref="J412:J413" si="90">SUM(E412:I412)</f>
        <v>680399</v>
      </c>
      <c r="K412" s="23">
        <f t="shared" ref="K412:K413" si="91">(+B412/J412)*100</f>
        <v>84.264821082923405</v>
      </c>
    </row>
    <row r="413" spans="1:11" ht="12.75" x14ac:dyDescent="0.2">
      <c r="A413" s="26" t="s">
        <v>70</v>
      </c>
      <c r="B413" s="8">
        <v>615990</v>
      </c>
      <c r="C413" s="8">
        <v>198172</v>
      </c>
      <c r="D413" s="8">
        <v>22777</v>
      </c>
      <c r="E413" s="9">
        <f t="shared" si="62"/>
        <v>220949</v>
      </c>
      <c r="F413" s="8">
        <v>357263</v>
      </c>
      <c r="G413" s="8">
        <v>143457</v>
      </c>
      <c r="H413" s="8">
        <v>2073</v>
      </c>
      <c r="I413" s="8">
        <v>2540</v>
      </c>
      <c r="J413" s="9">
        <f t="shared" si="90"/>
        <v>726282</v>
      </c>
      <c r="K413" s="23">
        <f t="shared" si="91"/>
        <v>84.814163093674352</v>
      </c>
    </row>
    <row r="414" spans="1:11" ht="12.75" x14ac:dyDescent="0.2">
      <c r="A414" s="26" t="s">
        <v>65</v>
      </c>
      <c r="B414" s="8">
        <v>622743</v>
      </c>
      <c r="C414" s="8">
        <v>209171</v>
      </c>
      <c r="D414" s="8">
        <v>23027</v>
      </c>
      <c r="E414" s="9">
        <f t="shared" si="62"/>
        <v>232198</v>
      </c>
      <c r="F414" s="8">
        <v>369843</v>
      </c>
      <c r="G414" s="8">
        <v>123985</v>
      </c>
      <c r="H414" s="8">
        <v>4778</v>
      </c>
      <c r="I414" s="8">
        <v>1667</v>
      </c>
      <c r="J414" s="9">
        <f t="shared" ref="J414" si="92">SUM(E414:I414)</f>
        <v>732471</v>
      </c>
      <c r="K414" s="23">
        <f t="shared" ref="K414" si="93">(+B414/J414)*100</f>
        <v>85.019475173761151</v>
      </c>
    </row>
    <row r="415" spans="1:11" ht="12.75" x14ac:dyDescent="0.2">
      <c r="A415" s="26" t="s">
        <v>71</v>
      </c>
      <c r="B415" s="8">
        <v>637535</v>
      </c>
      <c r="C415" s="8">
        <v>205443</v>
      </c>
      <c r="D415" s="8">
        <v>23143</v>
      </c>
      <c r="E415" s="9">
        <f t="shared" si="62"/>
        <v>228586</v>
      </c>
      <c r="F415" s="8">
        <v>369452</v>
      </c>
      <c r="G415" s="8">
        <v>125329</v>
      </c>
      <c r="H415" s="8">
        <v>3506</v>
      </c>
      <c r="I415" s="8">
        <v>3706</v>
      </c>
      <c r="J415" s="9">
        <f t="shared" ref="J415" si="94">SUM(E415:I415)</f>
        <v>730579</v>
      </c>
      <c r="K415" s="23">
        <f t="shared" ref="K415" si="95">(+B415/J415)*100</f>
        <v>87.264347866555156</v>
      </c>
    </row>
    <row r="416" spans="1:11" ht="12.75" x14ac:dyDescent="0.2">
      <c r="A416" s="26" t="s">
        <v>72</v>
      </c>
      <c r="B416" s="8">
        <v>675145</v>
      </c>
      <c r="C416" s="8">
        <v>206895</v>
      </c>
      <c r="D416" s="8">
        <v>23243</v>
      </c>
      <c r="E416" s="9">
        <f t="shared" si="62"/>
        <v>230138</v>
      </c>
      <c r="F416" s="8">
        <v>375563</v>
      </c>
      <c r="G416" s="8">
        <v>163466</v>
      </c>
      <c r="H416" s="8">
        <v>1713</v>
      </c>
      <c r="I416" s="8">
        <v>1247</v>
      </c>
      <c r="J416" s="9">
        <f t="shared" ref="J416" si="96">SUM(E416:I416)</f>
        <v>772127</v>
      </c>
      <c r="K416" s="23">
        <f t="shared" ref="K416" si="97">(+B416/J416)*100</f>
        <v>87.439631045151899</v>
      </c>
    </row>
    <row r="417" spans="1:11" ht="12.75" x14ac:dyDescent="0.2">
      <c r="A417" s="26" t="s">
        <v>66</v>
      </c>
      <c r="B417" s="8">
        <v>699323</v>
      </c>
      <c r="C417" s="8">
        <v>214843</v>
      </c>
      <c r="D417" s="8">
        <v>23347</v>
      </c>
      <c r="E417" s="9">
        <f t="shared" si="62"/>
        <v>238190</v>
      </c>
      <c r="F417" s="8">
        <v>382357</v>
      </c>
      <c r="G417" s="8">
        <v>175696</v>
      </c>
      <c r="H417" s="8">
        <v>3178</v>
      </c>
      <c r="I417" s="8">
        <v>1274</v>
      </c>
      <c r="J417" s="9">
        <f t="shared" ref="J417" si="98">SUM(E417:I417)</f>
        <v>800695</v>
      </c>
      <c r="K417" s="23">
        <f t="shared" ref="K417" si="99">(+B417/J417)*100</f>
        <v>87.339498810408458</v>
      </c>
    </row>
    <row r="418" spans="1:11" ht="12.75" x14ac:dyDescent="0.2">
      <c r="A418" s="26" t="s">
        <v>73</v>
      </c>
      <c r="B418" s="8">
        <v>724678</v>
      </c>
      <c r="C418" s="8">
        <v>208049</v>
      </c>
      <c r="D418" s="8">
        <v>23447</v>
      </c>
      <c r="E418" s="9">
        <f t="shared" si="62"/>
        <v>231496</v>
      </c>
      <c r="F418" s="8">
        <v>390859</v>
      </c>
      <c r="G418" s="8">
        <v>217522</v>
      </c>
      <c r="H418" s="8">
        <v>1912</v>
      </c>
      <c r="I418" s="8">
        <v>2651</v>
      </c>
      <c r="J418" s="9">
        <f t="shared" ref="J418" si="100">SUM(E418:I418)</f>
        <v>844440</v>
      </c>
      <c r="K418" s="23">
        <f t="shared" ref="K418" si="101">(+B418/J418)*100</f>
        <v>85.817583250438162</v>
      </c>
    </row>
    <row r="419" spans="1:11" ht="12.75" x14ac:dyDescent="0.2">
      <c r="A419" s="26" t="s">
        <v>74</v>
      </c>
      <c r="B419" s="8">
        <v>730882</v>
      </c>
      <c r="C419" s="8">
        <v>210838.899</v>
      </c>
      <c r="D419" s="8">
        <v>23487.41086</v>
      </c>
      <c r="E419" s="9">
        <f t="shared" si="62"/>
        <v>234326.30986000001</v>
      </c>
      <c r="F419" s="8">
        <v>389804</v>
      </c>
      <c r="G419" s="8">
        <v>219319</v>
      </c>
      <c r="H419" s="8">
        <v>1129</v>
      </c>
      <c r="I419" s="8">
        <v>3235</v>
      </c>
      <c r="J419" s="9">
        <f t="shared" ref="J419" si="102">SUM(E419:I419)</f>
        <v>847813.30986000004</v>
      </c>
      <c r="K419" s="23">
        <f t="shared" ref="K419" si="103">(+B419/J419)*100</f>
        <v>86.207894061098315</v>
      </c>
    </row>
    <row r="420" spans="1:11" ht="12.75" x14ac:dyDescent="0.2">
      <c r="A420" s="26" t="s">
        <v>67</v>
      </c>
      <c r="B420" s="8">
        <v>740909</v>
      </c>
      <c r="C420" s="8">
        <v>208925.20300000001</v>
      </c>
      <c r="D420" s="8">
        <v>23571.572459999999</v>
      </c>
      <c r="E420" s="9">
        <f t="shared" si="62"/>
        <v>232496.77546</v>
      </c>
      <c r="F420" s="8">
        <v>405733</v>
      </c>
      <c r="G420" s="8">
        <v>214684</v>
      </c>
      <c r="H420" s="8">
        <v>1010</v>
      </c>
      <c r="I420" s="8">
        <v>1640</v>
      </c>
      <c r="J420" s="9">
        <f t="shared" ref="J420:J421" si="104">SUM(E420:I420)</f>
        <v>855563.77546000003</v>
      </c>
      <c r="K420" s="23">
        <f t="shared" ref="K420:K421" si="105">(+B420/J420)*100</f>
        <v>86.598921231984718</v>
      </c>
    </row>
    <row r="421" spans="1:11" ht="12.75" x14ac:dyDescent="0.2">
      <c r="A421" s="26" t="s">
        <v>75</v>
      </c>
      <c r="B421" s="8">
        <v>788525</v>
      </c>
      <c r="C421" s="8">
        <v>204535</v>
      </c>
      <c r="D421" s="8">
        <v>23523</v>
      </c>
      <c r="E421" s="9">
        <f t="shared" si="62"/>
        <v>228058</v>
      </c>
      <c r="F421" s="8">
        <v>398844</v>
      </c>
      <c r="G421" s="8">
        <v>272145</v>
      </c>
      <c r="H421" s="8">
        <v>2791</v>
      </c>
      <c r="I421" s="8">
        <v>1342</v>
      </c>
      <c r="J421" s="9">
        <f t="shared" si="104"/>
        <v>903180</v>
      </c>
      <c r="K421" s="23">
        <f t="shared" si="105"/>
        <v>87.305409774352839</v>
      </c>
    </row>
    <row r="422" spans="1:11" ht="12.75" x14ac:dyDescent="0.2">
      <c r="A422" s="26" t="s">
        <v>76</v>
      </c>
      <c r="B422" s="8">
        <v>799525</v>
      </c>
      <c r="C422" s="8">
        <v>214351</v>
      </c>
      <c r="D422" s="8">
        <v>23520</v>
      </c>
      <c r="E422" s="9">
        <f t="shared" si="62"/>
        <v>237871</v>
      </c>
      <c r="F422" s="8">
        <v>402827</v>
      </c>
      <c r="G422" s="8">
        <v>274210</v>
      </c>
      <c r="H422" s="8">
        <v>2598</v>
      </c>
      <c r="I422" s="8">
        <v>2588</v>
      </c>
      <c r="J422" s="9">
        <f t="shared" ref="J422:J423" si="106">SUM(E422:I422)</f>
        <v>920094</v>
      </c>
      <c r="K422" s="23">
        <f t="shared" ref="K422:K423" si="107">(+B422/J422)*100</f>
        <v>86.896012798692311</v>
      </c>
    </row>
    <row r="423" spans="1:11" ht="12.75" x14ac:dyDescent="0.2">
      <c r="A423" s="26" t="s">
        <v>68</v>
      </c>
      <c r="B423" s="8">
        <v>804176</v>
      </c>
      <c r="C423" s="8">
        <v>238728</v>
      </c>
      <c r="D423" s="8">
        <v>23739</v>
      </c>
      <c r="E423" s="9">
        <f t="shared" si="62"/>
        <v>262467</v>
      </c>
      <c r="F423" s="8">
        <v>395624</v>
      </c>
      <c r="G423" s="8">
        <v>248829</v>
      </c>
      <c r="H423" s="8">
        <v>3411</v>
      </c>
      <c r="I423" s="8">
        <v>1324</v>
      </c>
      <c r="J423" s="9">
        <f t="shared" si="106"/>
        <v>911655</v>
      </c>
      <c r="K423" s="23">
        <f t="shared" si="107"/>
        <v>88.210562109569963</v>
      </c>
    </row>
    <row r="424" spans="1:11" ht="13.5" customHeight="1" x14ac:dyDescent="0.2">
      <c r="A424" s="20" t="s">
        <v>64</v>
      </c>
    </row>
    <row r="425" spans="1:11" ht="12.75" x14ac:dyDescent="0.2">
      <c r="A425" s="26" t="s">
        <v>69</v>
      </c>
      <c r="B425" s="8">
        <v>818124</v>
      </c>
      <c r="C425" s="8">
        <v>219137</v>
      </c>
      <c r="D425" s="8">
        <v>23873</v>
      </c>
      <c r="E425" s="9">
        <f t="shared" si="62"/>
        <v>243010</v>
      </c>
      <c r="F425" s="8">
        <v>409971</v>
      </c>
      <c r="G425" s="8">
        <v>267922</v>
      </c>
      <c r="H425" s="8">
        <v>1867</v>
      </c>
      <c r="I425" s="8">
        <v>1248</v>
      </c>
      <c r="J425" s="9">
        <f t="shared" ref="J425:J427" si="108">SUM(E425:I425)</f>
        <v>924018</v>
      </c>
      <c r="K425" s="23">
        <f t="shared" ref="K425:K427" si="109">(+B425/J425)*100</f>
        <v>88.539833639604424</v>
      </c>
    </row>
    <row r="426" spans="1:11" ht="12.75" x14ac:dyDescent="0.2">
      <c r="A426" s="26" t="s">
        <v>70</v>
      </c>
      <c r="B426" s="8">
        <v>804145</v>
      </c>
      <c r="C426" s="8">
        <v>220865</v>
      </c>
      <c r="D426" s="8">
        <v>23938</v>
      </c>
      <c r="E426" s="9">
        <f t="shared" ref="E426:E435" si="110">D426+C426</f>
        <v>244803</v>
      </c>
      <c r="F426" s="8">
        <v>427790</v>
      </c>
      <c r="G426" s="8">
        <v>238442</v>
      </c>
      <c r="H426" s="8">
        <v>1982</v>
      </c>
      <c r="I426" s="8">
        <v>1244</v>
      </c>
      <c r="J426" s="9">
        <f t="shared" si="108"/>
        <v>914261</v>
      </c>
      <c r="K426" s="23">
        <f t="shared" si="109"/>
        <v>87.955736928513844</v>
      </c>
    </row>
    <row r="427" spans="1:11" ht="12.75" x14ac:dyDescent="0.2">
      <c r="A427" s="26" t="s">
        <v>65</v>
      </c>
      <c r="B427" s="8">
        <v>844339</v>
      </c>
      <c r="C427" s="8">
        <v>225781</v>
      </c>
      <c r="D427" s="8">
        <v>24002</v>
      </c>
      <c r="E427" s="9">
        <f t="shared" si="110"/>
        <v>249783</v>
      </c>
      <c r="F427" s="8">
        <v>460627</v>
      </c>
      <c r="G427" s="8">
        <v>231193</v>
      </c>
      <c r="H427" s="8">
        <v>1283</v>
      </c>
      <c r="I427" s="8">
        <v>2229</v>
      </c>
      <c r="J427" s="9">
        <f t="shared" si="108"/>
        <v>945115</v>
      </c>
      <c r="K427" s="23">
        <f t="shared" si="109"/>
        <v>89.337170608867694</v>
      </c>
    </row>
    <row r="428" spans="1:11" ht="12.75" x14ac:dyDescent="0.2">
      <c r="A428" s="26" t="s">
        <v>71</v>
      </c>
      <c r="B428" s="8">
        <v>848770</v>
      </c>
      <c r="C428" s="8">
        <v>230455</v>
      </c>
      <c r="D428" s="8">
        <v>24239</v>
      </c>
      <c r="E428" s="9">
        <f t="shared" si="110"/>
        <v>254694</v>
      </c>
      <c r="F428" s="8">
        <v>442967</v>
      </c>
      <c r="G428" s="8">
        <v>240619</v>
      </c>
      <c r="H428" s="8">
        <v>1033</v>
      </c>
      <c r="I428" s="8">
        <v>1282</v>
      </c>
      <c r="J428" s="9">
        <f t="shared" ref="J428" si="111">SUM(E428:I428)</f>
        <v>940595</v>
      </c>
      <c r="K428" s="23">
        <f t="shared" ref="K428" si="112">(+B428/J428)*100</f>
        <v>90.237562394016564</v>
      </c>
    </row>
    <row r="429" spans="1:11" ht="12.75" x14ac:dyDescent="0.2">
      <c r="A429" s="26" t="s">
        <v>72</v>
      </c>
      <c r="B429" s="8">
        <v>871849</v>
      </c>
      <c r="C429" s="8">
        <v>230412</v>
      </c>
      <c r="D429" s="8">
        <v>24433</v>
      </c>
      <c r="E429" s="9">
        <f t="shared" si="110"/>
        <v>254845</v>
      </c>
      <c r="F429" s="8">
        <v>445631</v>
      </c>
      <c r="G429" s="8">
        <v>254486</v>
      </c>
      <c r="H429" s="8">
        <v>932</v>
      </c>
      <c r="I429" s="8">
        <v>3236</v>
      </c>
      <c r="J429" s="9">
        <f t="shared" ref="J429" si="113">SUM(E429:I429)</f>
        <v>959130</v>
      </c>
      <c r="K429" s="23">
        <f t="shared" ref="K429" si="114">(+B429/J429)*100</f>
        <v>90.899982275603932</v>
      </c>
    </row>
    <row r="430" spans="1:11" ht="12.75" x14ac:dyDescent="0.2">
      <c r="A430" s="26" t="s">
        <v>66</v>
      </c>
      <c r="B430" s="8">
        <v>875120</v>
      </c>
      <c r="C430" s="8">
        <v>231698.22</v>
      </c>
      <c r="D430" s="8">
        <v>24555.183000000001</v>
      </c>
      <c r="E430" s="9">
        <f t="shared" si="110"/>
        <v>256253.40299999999</v>
      </c>
      <c r="F430" s="8">
        <v>469121</v>
      </c>
      <c r="G430" s="8">
        <v>254581</v>
      </c>
      <c r="H430" s="8">
        <v>803</v>
      </c>
      <c r="I430" s="8">
        <v>1693</v>
      </c>
      <c r="J430" s="9">
        <f t="shared" ref="J430" si="115">SUM(E430:I430)</f>
        <v>982451.40299999993</v>
      </c>
      <c r="K430" s="23">
        <f t="shared" ref="K430" si="116">(+B430/J430)*100</f>
        <v>89.075143801285819</v>
      </c>
    </row>
    <row r="431" spans="1:11" ht="12.75" x14ac:dyDescent="0.2">
      <c r="A431" s="26" t="s">
        <v>73</v>
      </c>
      <c r="B431" s="8">
        <v>927077</v>
      </c>
      <c r="C431" s="8">
        <v>228838</v>
      </c>
      <c r="D431" s="8">
        <v>24708</v>
      </c>
      <c r="E431" s="9">
        <f t="shared" si="110"/>
        <v>253546</v>
      </c>
      <c r="F431" s="8">
        <v>472731</v>
      </c>
      <c r="G431" s="8">
        <v>313114</v>
      </c>
      <c r="H431" s="8">
        <v>1312</v>
      </c>
      <c r="I431" s="8">
        <v>1356</v>
      </c>
      <c r="J431" s="9">
        <f t="shared" ref="J431" si="117">SUM(E431:I431)</f>
        <v>1042059</v>
      </c>
      <c r="K431" s="23">
        <f t="shared" ref="K431" si="118">(+B431/J431)*100</f>
        <v>88.965883889491863</v>
      </c>
    </row>
    <row r="432" spans="1:11" ht="12.75" x14ac:dyDescent="0.2">
      <c r="A432" s="26" t="s">
        <v>74</v>
      </c>
      <c r="B432" s="8">
        <v>920547</v>
      </c>
      <c r="C432" s="8">
        <v>228558</v>
      </c>
      <c r="D432" s="8">
        <v>24843</v>
      </c>
      <c r="E432" s="9">
        <f t="shared" si="110"/>
        <v>253401</v>
      </c>
      <c r="F432" s="8">
        <v>492563</v>
      </c>
      <c r="G432" s="8">
        <v>290388</v>
      </c>
      <c r="H432" s="8">
        <v>657</v>
      </c>
      <c r="I432" s="8">
        <v>1453</v>
      </c>
      <c r="J432" s="9">
        <f t="shared" ref="J432" si="119">SUM(E432:I432)</f>
        <v>1038462</v>
      </c>
      <c r="K432" s="23">
        <f t="shared" ref="K432" si="120">(+B432/J432)*100</f>
        <v>88.645227268787892</v>
      </c>
    </row>
    <row r="433" spans="1:11" ht="12.75" x14ac:dyDescent="0.2">
      <c r="A433" s="26" t="s">
        <v>67</v>
      </c>
      <c r="B433" s="8">
        <v>947164</v>
      </c>
      <c r="C433" s="8">
        <v>226755</v>
      </c>
      <c r="D433" s="8">
        <v>25002</v>
      </c>
      <c r="E433" s="9">
        <f t="shared" si="110"/>
        <v>251757</v>
      </c>
      <c r="F433" s="8">
        <v>502491</v>
      </c>
      <c r="G433" s="8">
        <v>307652</v>
      </c>
      <c r="H433" s="8">
        <v>991</v>
      </c>
      <c r="I433" s="8">
        <v>1674</v>
      </c>
      <c r="J433" s="9">
        <f t="shared" ref="J433:J435" si="121">SUM(E433:I433)</f>
        <v>1064565</v>
      </c>
      <c r="K433" s="23">
        <f t="shared" ref="K433:K434" si="122">(+B433/J433)*100</f>
        <v>88.97192750090413</v>
      </c>
    </row>
    <row r="434" spans="1:11" ht="12.75" x14ac:dyDescent="0.2">
      <c r="A434" s="26" t="s">
        <v>75</v>
      </c>
      <c r="B434" s="8">
        <v>941899</v>
      </c>
      <c r="C434" s="8">
        <v>223933</v>
      </c>
      <c r="D434" s="8">
        <v>24998</v>
      </c>
      <c r="E434" s="9">
        <f t="shared" si="110"/>
        <v>248931</v>
      </c>
      <c r="F434" s="8">
        <v>520500</v>
      </c>
      <c r="G434" s="8">
        <v>282124</v>
      </c>
      <c r="H434" s="8">
        <v>935</v>
      </c>
      <c r="I434" s="8">
        <v>1757</v>
      </c>
      <c r="J434" s="9">
        <f t="shared" si="121"/>
        <v>1054247</v>
      </c>
      <c r="K434" s="23">
        <f t="shared" si="122"/>
        <v>89.343294313381975</v>
      </c>
    </row>
    <row r="435" spans="1:11" ht="12.75" x14ac:dyDescent="0.2">
      <c r="A435" s="26" t="s">
        <v>76</v>
      </c>
      <c r="B435" s="8">
        <v>953114</v>
      </c>
      <c r="C435" s="8">
        <v>229824</v>
      </c>
      <c r="D435" s="8">
        <v>25078</v>
      </c>
      <c r="E435" s="9">
        <f t="shared" si="110"/>
        <v>254902</v>
      </c>
      <c r="F435" s="8">
        <v>545992</v>
      </c>
      <c r="G435" s="8">
        <v>269272</v>
      </c>
      <c r="H435" s="8">
        <v>714</v>
      </c>
      <c r="I435" s="8">
        <v>1574</v>
      </c>
      <c r="J435" s="9">
        <f t="shared" si="121"/>
        <v>1072454</v>
      </c>
      <c r="K435" s="23">
        <f>(+B435/J435)*100</f>
        <v>88.872249998601333</v>
      </c>
    </row>
    <row r="436" spans="1:11" ht="12.75" x14ac:dyDescent="0.2">
      <c r="A436" s="26" t="s">
        <v>68</v>
      </c>
      <c r="B436" s="8">
        <v>965263</v>
      </c>
      <c r="C436" s="8">
        <v>260644</v>
      </c>
      <c r="D436" s="8">
        <v>25391</v>
      </c>
      <c r="E436" s="9">
        <f>D436+C436</f>
        <v>286035</v>
      </c>
      <c r="F436" s="8">
        <v>530718</v>
      </c>
      <c r="G436" s="8">
        <v>247276</v>
      </c>
      <c r="H436" s="8">
        <v>912</v>
      </c>
      <c r="I436" s="8">
        <v>1273</v>
      </c>
      <c r="J436" s="9">
        <f>SUM(E436:I436)</f>
        <v>1066214</v>
      </c>
      <c r="K436" s="23">
        <f>(+B436/J436)*100</f>
        <v>90.531825693528688</v>
      </c>
    </row>
    <row r="437" spans="1:11" ht="14.25" customHeight="1" x14ac:dyDescent="0.2">
      <c r="A437" s="31">
        <v>2015</v>
      </c>
    </row>
    <row r="438" spans="1:11" ht="12.75" customHeight="1" x14ac:dyDescent="0.2">
      <c r="A438" s="26" t="s">
        <v>69</v>
      </c>
      <c r="B438" s="8">
        <v>955314</v>
      </c>
      <c r="C438" s="8">
        <v>245919</v>
      </c>
      <c r="D438" s="8">
        <v>25450</v>
      </c>
      <c r="E438" s="9">
        <f t="shared" ref="E438" si="123">D438+C438</f>
        <v>271369</v>
      </c>
      <c r="F438" s="8">
        <v>561675</v>
      </c>
      <c r="G438" s="8">
        <v>247482</v>
      </c>
      <c r="H438" s="8">
        <v>392</v>
      </c>
      <c r="I438" s="8">
        <v>1249</v>
      </c>
      <c r="J438" s="9">
        <f t="shared" ref="J438" si="124">SUM(E438:I438)</f>
        <v>1082167</v>
      </c>
      <c r="K438" s="23">
        <f t="shared" ref="K438" si="125">(+B438/J438)*100</f>
        <v>88.277872084437973</v>
      </c>
    </row>
    <row r="439" spans="1:11" ht="12.75" customHeight="1" x14ac:dyDescent="0.2">
      <c r="A439" s="26" t="s">
        <v>70</v>
      </c>
      <c r="B439" s="8">
        <v>964899</v>
      </c>
      <c r="C439" s="8">
        <v>248282</v>
      </c>
      <c r="D439" s="8">
        <v>25515</v>
      </c>
      <c r="E439" s="9">
        <f t="shared" ref="E439" si="126">D439+C439</f>
        <v>273797</v>
      </c>
      <c r="F439" s="8">
        <v>562930</v>
      </c>
      <c r="G439" s="8">
        <v>274929</v>
      </c>
      <c r="H439" s="8">
        <v>331</v>
      </c>
      <c r="I439" s="8">
        <v>2280</v>
      </c>
      <c r="J439" s="9">
        <f t="shared" ref="J439" si="127">SUM(E439:I439)</f>
        <v>1114267</v>
      </c>
      <c r="K439" s="23">
        <f t="shared" ref="K439" si="128">(+B439/J439)*100</f>
        <v>86.594954351156403</v>
      </c>
    </row>
    <row r="440" spans="1:11" ht="12.75" customHeight="1" x14ac:dyDescent="0.2">
      <c r="A440" s="26" t="s">
        <v>65</v>
      </c>
      <c r="B440" s="8">
        <v>979066</v>
      </c>
      <c r="C440" s="8">
        <v>259326</v>
      </c>
      <c r="D440" s="8">
        <v>25780</v>
      </c>
      <c r="E440" s="9">
        <f t="shared" ref="E440:E453" si="129">D440+C440</f>
        <v>285106</v>
      </c>
      <c r="F440" s="8">
        <v>577932</v>
      </c>
      <c r="G440" s="8">
        <v>239312</v>
      </c>
      <c r="H440" s="8">
        <v>1309</v>
      </c>
      <c r="I440" s="8">
        <v>1780</v>
      </c>
      <c r="J440" s="9">
        <f t="shared" ref="J440:J454" si="130">SUM(E440:I440)</f>
        <v>1105439</v>
      </c>
      <c r="K440" s="23">
        <f t="shared" ref="K440:K454" si="131">(+B440/J440)*100</f>
        <v>88.568071146395226</v>
      </c>
    </row>
    <row r="441" spans="1:11" ht="12.75" customHeight="1" x14ac:dyDescent="0.2">
      <c r="A441" s="19" t="s">
        <v>71</v>
      </c>
      <c r="B441" s="8">
        <v>983708.85018999991</v>
      </c>
      <c r="C441" s="8">
        <v>257547</v>
      </c>
      <c r="D441" s="8">
        <v>25913</v>
      </c>
      <c r="E441" s="8">
        <f t="shared" si="129"/>
        <v>283460</v>
      </c>
      <c r="F441" s="8">
        <v>565612</v>
      </c>
      <c r="G441" s="8">
        <v>237133.36605999994</v>
      </c>
      <c r="H441" s="8">
        <v>688</v>
      </c>
      <c r="I441" s="8">
        <v>1718.8489499999998</v>
      </c>
      <c r="J441" s="8">
        <f t="shared" si="130"/>
        <v>1088612.2150099999</v>
      </c>
      <c r="K441" s="23">
        <f t="shared" si="131"/>
        <v>90.363569012585771</v>
      </c>
    </row>
    <row r="442" spans="1:11" ht="12.75" customHeight="1" x14ac:dyDescent="0.2">
      <c r="A442" s="19" t="s">
        <v>72</v>
      </c>
      <c r="B442" s="8">
        <v>1016479.2482200001</v>
      </c>
      <c r="C442" s="8">
        <v>262527</v>
      </c>
      <c r="D442" s="8">
        <v>26015</v>
      </c>
      <c r="E442" s="8">
        <f t="shared" si="129"/>
        <v>288542</v>
      </c>
      <c r="F442" s="8">
        <v>585437</v>
      </c>
      <c r="G442" s="8">
        <v>237747.72572999998</v>
      </c>
      <c r="H442" s="8">
        <v>910.72469999999998</v>
      </c>
      <c r="I442" s="8">
        <v>6928.9506500000007</v>
      </c>
      <c r="J442" s="8">
        <f>SUM(E442:I442)</f>
        <v>1119566.40108</v>
      </c>
      <c r="K442" s="23">
        <f t="shared" si="131"/>
        <v>90.792225207852255</v>
      </c>
    </row>
    <row r="443" spans="1:11" ht="12.75" customHeight="1" x14ac:dyDescent="0.2">
      <c r="A443" s="19" t="s">
        <v>66</v>
      </c>
      <c r="B443" s="8">
        <v>1069295.0504999999</v>
      </c>
      <c r="C443" s="8">
        <v>261132</v>
      </c>
      <c r="D443" s="8">
        <v>26199</v>
      </c>
      <c r="E443" s="8">
        <f t="shared" si="129"/>
        <v>287331</v>
      </c>
      <c r="F443" s="8">
        <v>603247</v>
      </c>
      <c r="G443" s="8">
        <v>292491.88702999993</v>
      </c>
      <c r="H443" s="8">
        <v>1481</v>
      </c>
      <c r="I443" s="8">
        <v>7012.1917500000009</v>
      </c>
      <c r="J443" s="8">
        <f t="shared" si="130"/>
        <v>1191563.0787799999</v>
      </c>
      <c r="K443" s="23">
        <f t="shared" si="131"/>
        <v>89.738853909002785</v>
      </c>
    </row>
    <row r="444" spans="1:11" ht="12.75" customHeight="1" x14ac:dyDescent="0.2">
      <c r="A444" s="19" t="s">
        <v>73</v>
      </c>
      <c r="B444" s="8">
        <v>1076044.6736699999</v>
      </c>
      <c r="C444" s="8">
        <v>264892</v>
      </c>
      <c r="D444" s="8">
        <v>26338</v>
      </c>
      <c r="E444" s="8">
        <f t="shared" si="129"/>
        <v>291230</v>
      </c>
      <c r="F444" s="8">
        <v>619399</v>
      </c>
      <c r="G444" s="8">
        <v>297076.81349999987</v>
      </c>
      <c r="H444" s="8">
        <v>418.45555999999999</v>
      </c>
      <c r="I444" s="8">
        <v>7069.4673999999995</v>
      </c>
      <c r="J444" s="8">
        <f t="shared" si="130"/>
        <v>1215193.7364599998</v>
      </c>
      <c r="K444" s="23">
        <f t="shared" si="131"/>
        <v>88.549228109473532</v>
      </c>
    </row>
    <row r="445" spans="1:11" ht="12.75" customHeight="1" x14ac:dyDescent="0.2">
      <c r="A445" s="19" t="s">
        <v>74</v>
      </c>
      <c r="B445" s="8">
        <v>1068234.9924499998</v>
      </c>
      <c r="C445" s="8">
        <v>274056</v>
      </c>
      <c r="D445" s="8">
        <v>26468</v>
      </c>
      <c r="E445" s="8">
        <f t="shared" si="129"/>
        <v>300524</v>
      </c>
      <c r="F445" s="8">
        <v>646108</v>
      </c>
      <c r="G445" s="8">
        <v>263173.08924</v>
      </c>
      <c r="H445" s="8">
        <v>1067.9765199999999</v>
      </c>
      <c r="I445" s="8">
        <v>6891.0917399999998</v>
      </c>
      <c r="J445" s="8">
        <f t="shared" si="130"/>
        <v>1217764.1575000002</v>
      </c>
      <c r="K445" s="23">
        <f t="shared" si="131"/>
        <v>87.72100787093494</v>
      </c>
    </row>
    <row r="446" spans="1:11" ht="12.75" customHeight="1" x14ac:dyDescent="0.2">
      <c r="A446" s="19" t="s">
        <v>67</v>
      </c>
      <c r="B446" s="8">
        <v>866893.81273999996</v>
      </c>
      <c r="C446" s="8">
        <v>276024</v>
      </c>
      <c r="D446" s="8">
        <v>26590</v>
      </c>
      <c r="E446" s="8">
        <f t="shared" si="129"/>
        <v>302614</v>
      </c>
      <c r="F446" s="8">
        <v>638388</v>
      </c>
      <c r="G446" s="8">
        <v>96546.38983</v>
      </c>
      <c r="H446" s="8">
        <v>5343.8285599999999</v>
      </c>
      <c r="I446" s="8">
        <v>8187.13501</v>
      </c>
      <c r="J446" s="8">
        <f t="shared" si="130"/>
        <v>1051079.3534000001</v>
      </c>
      <c r="K446" s="23">
        <f t="shared" si="131"/>
        <v>82.476533283219553</v>
      </c>
    </row>
    <row r="447" spans="1:11" ht="12.75" customHeight="1" x14ac:dyDescent="0.2">
      <c r="A447" s="19" t="s">
        <v>75</v>
      </c>
      <c r="B447" s="8">
        <v>870303.0798200001</v>
      </c>
      <c r="C447" s="8">
        <v>285720</v>
      </c>
      <c r="D447" s="8">
        <v>26677</v>
      </c>
      <c r="E447" s="8">
        <f t="shared" si="129"/>
        <v>312397</v>
      </c>
      <c r="F447" s="8">
        <v>669871</v>
      </c>
      <c r="G447" s="8">
        <v>59584.224970000003</v>
      </c>
      <c r="H447" s="8">
        <v>1612.3118399999998</v>
      </c>
      <c r="I447" s="8">
        <v>7644.5639899999996</v>
      </c>
      <c r="J447" s="8">
        <f t="shared" si="130"/>
        <v>1051109.1007999999</v>
      </c>
      <c r="K447" s="23">
        <f t="shared" si="131"/>
        <v>82.798548614754822</v>
      </c>
    </row>
    <row r="448" spans="1:11" ht="12.75" customHeight="1" x14ac:dyDescent="0.2">
      <c r="A448" s="19" t="s">
        <v>76</v>
      </c>
      <c r="B448" s="8">
        <v>852753.25815999997</v>
      </c>
      <c r="C448" s="8">
        <v>294966</v>
      </c>
      <c r="D448" s="8">
        <v>26796</v>
      </c>
      <c r="E448" s="8">
        <f t="shared" si="129"/>
        <v>321762</v>
      </c>
      <c r="F448" s="8">
        <v>663414</v>
      </c>
      <c r="G448" s="8">
        <v>35055.857559999997</v>
      </c>
      <c r="H448" s="8">
        <v>2496.3946900000001</v>
      </c>
      <c r="I448" s="8">
        <v>7090.0566599999993</v>
      </c>
      <c r="J448" s="8">
        <f t="shared" si="130"/>
        <v>1029818.30891</v>
      </c>
      <c r="K448" s="23">
        <f t="shared" si="131"/>
        <v>82.806185400081631</v>
      </c>
    </row>
    <row r="449" spans="1:11" ht="12.75" customHeight="1" x14ac:dyDescent="0.2">
      <c r="A449" s="19" t="s">
        <v>68</v>
      </c>
      <c r="B449" s="8">
        <v>864391.78448000003</v>
      </c>
      <c r="C449" s="8">
        <v>317856</v>
      </c>
      <c r="D449" s="8">
        <v>27234</v>
      </c>
      <c r="E449" s="8">
        <f t="shared" si="129"/>
        <v>345090</v>
      </c>
      <c r="F449" s="8">
        <v>671800</v>
      </c>
      <c r="G449" s="8">
        <v>36729.538990000001</v>
      </c>
      <c r="H449" s="8">
        <v>1849.64581</v>
      </c>
      <c r="I449" s="8">
        <v>7664.9922399999996</v>
      </c>
      <c r="J449" s="8">
        <f t="shared" si="130"/>
        <v>1063134.17704</v>
      </c>
      <c r="K449" s="23">
        <f t="shared" si="131"/>
        <v>81.305991581105729</v>
      </c>
    </row>
    <row r="450" spans="1:11" ht="12.75" customHeight="1" x14ac:dyDescent="0.2">
      <c r="A450" s="31">
        <v>2016</v>
      </c>
    </row>
    <row r="451" spans="1:11" ht="12.75" customHeight="1" x14ac:dyDescent="0.2">
      <c r="A451" s="19" t="s">
        <v>69</v>
      </c>
      <c r="B451" s="8">
        <v>875890.55731999991</v>
      </c>
      <c r="C451" s="8">
        <v>298188</v>
      </c>
      <c r="D451" s="8">
        <v>27238</v>
      </c>
      <c r="E451" s="8">
        <f t="shared" si="129"/>
        <v>325426</v>
      </c>
      <c r="F451" s="8">
        <v>693899</v>
      </c>
      <c r="G451" s="8">
        <v>52354.558239999998</v>
      </c>
      <c r="H451" s="8">
        <v>1147.4847300000001</v>
      </c>
      <c r="I451" s="8">
        <v>7630.5580100000006</v>
      </c>
      <c r="J451" s="8">
        <f t="shared" si="130"/>
        <v>1080457.6009799999</v>
      </c>
      <c r="K451" s="23">
        <f t="shared" si="131"/>
        <v>81.066629225019753</v>
      </c>
    </row>
    <row r="452" spans="1:11" ht="12.75" customHeight="1" x14ac:dyDescent="0.2">
      <c r="A452" s="19" t="s">
        <v>70</v>
      </c>
      <c r="B452" s="8">
        <v>857639.84869000001</v>
      </c>
      <c r="C452" s="8">
        <v>297280</v>
      </c>
      <c r="D452" s="8">
        <v>27424</v>
      </c>
      <c r="E452" s="8">
        <f t="shared" si="129"/>
        <v>324704</v>
      </c>
      <c r="F452" s="8">
        <v>704147</v>
      </c>
      <c r="G452" s="8">
        <v>28326.411749999999</v>
      </c>
      <c r="H452" s="8">
        <v>15336.415470000002</v>
      </c>
      <c r="I452" s="8">
        <v>7286.71227</v>
      </c>
      <c r="J452" s="8">
        <f t="shared" si="130"/>
        <v>1079800.5394899999</v>
      </c>
      <c r="K452" s="23">
        <f t="shared" si="131"/>
        <v>79.425765900716399</v>
      </c>
    </row>
    <row r="453" spans="1:11" ht="12.75" customHeight="1" x14ac:dyDescent="0.2">
      <c r="A453" s="19" t="s">
        <v>65</v>
      </c>
      <c r="B453" s="8">
        <v>872786.64541</v>
      </c>
      <c r="C453" s="8">
        <v>306851</v>
      </c>
      <c r="D453" s="8">
        <v>27711</v>
      </c>
      <c r="E453" s="8">
        <f t="shared" si="129"/>
        <v>334562</v>
      </c>
      <c r="F453" s="8">
        <v>711301</v>
      </c>
      <c r="G453" s="8">
        <v>28668.553819999994</v>
      </c>
      <c r="H453" s="8">
        <v>14937.231290000002</v>
      </c>
      <c r="I453" s="8">
        <v>8393.0858499999995</v>
      </c>
      <c r="J453" s="8">
        <f t="shared" si="130"/>
        <v>1097861.87096</v>
      </c>
      <c r="K453" s="23">
        <f t="shared" si="131"/>
        <v>79.498766511201623</v>
      </c>
    </row>
    <row r="454" spans="1:11" ht="12.75" customHeight="1" x14ac:dyDescent="0.2">
      <c r="A454" s="19" t="s">
        <v>71</v>
      </c>
      <c r="B454" s="8">
        <v>875518.54017000017</v>
      </c>
      <c r="C454" s="8">
        <v>299322</v>
      </c>
      <c r="D454" s="8">
        <v>27863</v>
      </c>
      <c r="E454" s="8">
        <f t="shared" ref="E454:E461" si="132">D454+C454</f>
        <v>327185</v>
      </c>
      <c r="F454" s="8">
        <v>694385</v>
      </c>
      <c r="G454" s="8">
        <v>30288.276279999998</v>
      </c>
      <c r="H454" s="8">
        <v>15357.8717</v>
      </c>
      <c r="I454" s="8">
        <v>7134</v>
      </c>
      <c r="J454" s="8">
        <f t="shared" si="130"/>
        <v>1074350.1479800001</v>
      </c>
      <c r="K454" s="23">
        <f t="shared" si="131"/>
        <v>81.492848659829903</v>
      </c>
    </row>
    <row r="455" spans="1:11" ht="12.75" customHeight="1" x14ac:dyDescent="0.2">
      <c r="A455" s="19" t="s">
        <v>72</v>
      </c>
      <c r="B455" s="8">
        <v>875475.40709000011</v>
      </c>
      <c r="C455" s="8">
        <v>309484</v>
      </c>
      <c r="D455" s="8">
        <v>28006</v>
      </c>
      <c r="E455" s="8">
        <f t="shared" si="132"/>
        <v>337490</v>
      </c>
      <c r="F455" s="8">
        <v>682936</v>
      </c>
      <c r="G455" s="8">
        <v>29616.162649999998</v>
      </c>
      <c r="H455" s="8">
        <v>15607.538189999999</v>
      </c>
      <c r="I455" s="8">
        <v>8901.2537100000009</v>
      </c>
      <c r="J455" s="8">
        <f t="shared" ref="J455:J461" si="133">SUM(E455:I455)</f>
        <v>1074550.9545500001</v>
      </c>
      <c r="K455" s="23">
        <f t="shared" ref="K455:K461" si="134">(+B455/J455)*100</f>
        <v>81.473605638052888</v>
      </c>
    </row>
    <row r="456" spans="1:11" ht="12.75" customHeight="1" x14ac:dyDescent="0.2">
      <c r="A456" s="19" t="s">
        <v>66</v>
      </c>
      <c r="B456" s="8">
        <v>878379.75453000015</v>
      </c>
      <c r="C456" s="8">
        <v>309660</v>
      </c>
      <c r="D456" s="8">
        <v>28186</v>
      </c>
      <c r="E456" s="8">
        <f t="shared" si="132"/>
        <v>337846</v>
      </c>
      <c r="F456" s="8">
        <v>691257</v>
      </c>
      <c r="G456" s="8">
        <v>37805.711689999996</v>
      </c>
      <c r="H456" s="8">
        <v>15769.63128</v>
      </c>
      <c r="I456" s="8">
        <v>7253.7344700000003</v>
      </c>
      <c r="J456" s="8">
        <f t="shared" si="133"/>
        <v>1089932.0774400001</v>
      </c>
      <c r="K456" s="23">
        <f t="shared" si="134"/>
        <v>80.590320508146917</v>
      </c>
    </row>
    <row r="457" spans="1:11" ht="12.75" customHeight="1" x14ac:dyDescent="0.2">
      <c r="A457" s="19" t="s">
        <v>73</v>
      </c>
      <c r="B457" s="8">
        <v>862915.89969999995</v>
      </c>
      <c r="C457" s="8">
        <v>307682</v>
      </c>
      <c r="D457" s="8">
        <v>28349</v>
      </c>
      <c r="E457" s="8">
        <f t="shared" si="132"/>
        <v>336031</v>
      </c>
      <c r="F457" s="8">
        <v>717572</v>
      </c>
      <c r="G457" s="8">
        <v>68344.450219999999</v>
      </c>
      <c r="H457" s="8">
        <v>15629.180249999999</v>
      </c>
      <c r="I457" s="8">
        <v>7609.7298400000009</v>
      </c>
      <c r="J457" s="8">
        <f t="shared" si="133"/>
        <v>1145186.3603099999</v>
      </c>
      <c r="K457" s="23">
        <f t="shared" si="134"/>
        <v>75.351569806193837</v>
      </c>
    </row>
    <row r="458" spans="1:11" ht="12.75" customHeight="1" x14ac:dyDescent="0.2">
      <c r="A458" s="19" t="s">
        <v>74</v>
      </c>
      <c r="B458" s="8">
        <v>861821.00857000006</v>
      </c>
      <c r="C458" s="8">
        <v>310034</v>
      </c>
      <c r="D458" s="8">
        <v>28568</v>
      </c>
      <c r="E458" s="8">
        <f t="shared" si="132"/>
        <v>338602</v>
      </c>
      <c r="F458" s="8">
        <v>737527</v>
      </c>
      <c r="G458" s="8">
        <v>63756.259010000002</v>
      </c>
      <c r="H458" s="8">
        <v>16677.059939999999</v>
      </c>
      <c r="I458" s="8">
        <v>8544.2531199999994</v>
      </c>
      <c r="J458" s="8">
        <f t="shared" si="133"/>
        <v>1165106.57207</v>
      </c>
      <c r="K458" s="23">
        <f t="shared" si="134"/>
        <v>73.969285662755794</v>
      </c>
    </row>
    <row r="459" spans="1:11" ht="12.75" customHeight="1" x14ac:dyDescent="0.2">
      <c r="A459" s="19" t="s">
        <v>67</v>
      </c>
      <c r="B459" s="8">
        <v>859617.95695999998</v>
      </c>
      <c r="C459" s="8">
        <v>307976</v>
      </c>
      <c r="D459" s="8">
        <v>28725</v>
      </c>
      <c r="E459" s="8">
        <f t="shared" si="132"/>
        <v>336701</v>
      </c>
      <c r="F459" s="8">
        <v>743519</v>
      </c>
      <c r="G459" s="8">
        <v>61016.354549999996</v>
      </c>
      <c r="H459" s="8">
        <v>15966.38546</v>
      </c>
      <c r="I459" s="8">
        <v>8040.6146000000008</v>
      </c>
      <c r="J459" s="8">
        <f t="shared" si="133"/>
        <v>1165243.35461</v>
      </c>
      <c r="K459" s="23">
        <f t="shared" si="134"/>
        <v>73.771539100320297</v>
      </c>
    </row>
    <row r="460" spans="1:11" ht="12.75" customHeight="1" x14ac:dyDescent="0.2">
      <c r="A460" s="19" t="s">
        <v>75</v>
      </c>
      <c r="B460" s="8">
        <v>721408.11791999999</v>
      </c>
      <c r="C460" s="8">
        <v>306558</v>
      </c>
      <c r="D460" s="8">
        <v>28759</v>
      </c>
      <c r="E460" s="8">
        <f t="shared" si="132"/>
        <v>335317</v>
      </c>
      <c r="F460" s="8">
        <v>607590</v>
      </c>
      <c r="G460" s="8">
        <v>52223.554230000002</v>
      </c>
      <c r="H460" s="8">
        <v>15880.71248</v>
      </c>
      <c r="I460" s="8">
        <v>10398.186180000001</v>
      </c>
      <c r="J460" s="8">
        <f t="shared" si="133"/>
        <v>1021409.45289</v>
      </c>
      <c r="K460" s="23">
        <f t="shared" si="134"/>
        <v>70.628690176973677</v>
      </c>
    </row>
    <row r="461" spans="1:11" ht="12.75" customHeight="1" x14ac:dyDescent="0.2">
      <c r="A461" s="19" t="s">
        <v>76</v>
      </c>
      <c r="B461" s="8">
        <v>733553.90075999987</v>
      </c>
      <c r="C461" s="8">
        <v>319049</v>
      </c>
      <c r="D461" s="8">
        <v>28911</v>
      </c>
      <c r="E461" s="8">
        <f t="shared" si="132"/>
        <v>347960</v>
      </c>
      <c r="F461" s="8">
        <v>638708</v>
      </c>
      <c r="G461" s="8">
        <v>43580.004510000006</v>
      </c>
      <c r="H461" s="8">
        <v>15798.907380000001</v>
      </c>
      <c r="I461" s="8">
        <v>7481.7187700000004</v>
      </c>
      <c r="J461" s="8">
        <f t="shared" si="133"/>
        <v>1053528.63066</v>
      </c>
      <c r="K461" s="23">
        <f t="shared" si="134"/>
        <v>69.628283409863585</v>
      </c>
    </row>
    <row r="462" spans="1:11" ht="12.75" customHeight="1" x14ac:dyDescent="0.2">
      <c r="A462" s="19" t="s">
        <v>68</v>
      </c>
      <c r="B462" s="8">
        <v>741047</v>
      </c>
      <c r="C462" s="8">
        <v>340362</v>
      </c>
      <c r="D462" s="8">
        <v>29141</v>
      </c>
      <c r="E462" s="8">
        <f>D462+C462</f>
        <v>369503</v>
      </c>
      <c r="F462" s="8">
        <v>635419</v>
      </c>
      <c r="G462" s="8">
        <v>41682</v>
      </c>
      <c r="H462" s="8">
        <v>16324</v>
      </c>
      <c r="I462" s="8">
        <v>7219</v>
      </c>
      <c r="J462" s="8">
        <f>SUM(E462:I462)</f>
        <v>1070147</v>
      </c>
      <c r="K462" s="23">
        <f>(+B462/J462)*100</f>
        <v>69.247215569449807</v>
      </c>
    </row>
    <row r="463" spans="1:11" ht="12.75" customHeight="1" x14ac:dyDescent="0.2">
      <c r="A463" s="31">
        <v>2017</v>
      </c>
    </row>
    <row r="464" spans="1:11" ht="12.75" customHeight="1" x14ac:dyDescent="0.2">
      <c r="A464" s="19" t="s">
        <v>69</v>
      </c>
      <c r="B464" s="8">
        <v>738134</v>
      </c>
      <c r="C464" s="8">
        <v>315407</v>
      </c>
      <c r="D464" s="8">
        <v>29232</v>
      </c>
      <c r="E464" s="8">
        <f t="shared" ref="E464:E484" si="135">D464+C464</f>
        <v>344639</v>
      </c>
      <c r="F464" s="8">
        <v>628267</v>
      </c>
      <c r="G464" s="8">
        <v>41541</v>
      </c>
      <c r="H464" s="8">
        <v>15703</v>
      </c>
      <c r="I464" s="8">
        <v>7659</v>
      </c>
      <c r="J464" s="8">
        <f t="shared" ref="J464:J480" si="136">SUM(E464:I464)</f>
        <v>1037809</v>
      </c>
      <c r="K464" s="23">
        <f t="shared" ref="K464:K480" si="137">(+B464/J464)*100</f>
        <v>71.124262749696726</v>
      </c>
    </row>
    <row r="465" spans="1:11" ht="12.75" customHeight="1" x14ac:dyDescent="0.2">
      <c r="A465" s="19" t="s">
        <v>70</v>
      </c>
      <c r="B465" s="8">
        <v>749411</v>
      </c>
      <c r="C465" s="8">
        <v>316742</v>
      </c>
      <c r="D465" s="8">
        <v>29247</v>
      </c>
      <c r="E465" s="8">
        <f t="shared" si="135"/>
        <v>345989</v>
      </c>
      <c r="F465" s="8">
        <v>666526</v>
      </c>
      <c r="G465" s="8">
        <v>53402</v>
      </c>
      <c r="H465" s="8">
        <v>14841</v>
      </c>
      <c r="I465" s="8">
        <v>8955</v>
      </c>
      <c r="J465" s="8">
        <f t="shared" si="136"/>
        <v>1089713</v>
      </c>
      <c r="K465" s="23">
        <f t="shared" si="137"/>
        <v>68.771410453945208</v>
      </c>
    </row>
    <row r="466" spans="1:11" ht="12.75" customHeight="1" x14ac:dyDescent="0.2">
      <c r="A466" s="19" t="s">
        <v>65</v>
      </c>
      <c r="B466" s="8">
        <v>737245.57048999972</v>
      </c>
      <c r="C466" s="8">
        <v>318775</v>
      </c>
      <c r="D466" s="8">
        <v>29414</v>
      </c>
      <c r="E466" s="8">
        <f t="shared" si="135"/>
        <v>348189</v>
      </c>
      <c r="F466" s="8">
        <v>685469</v>
      </c>
      <c r="G466" s="8">
        <v>52664.28906000001</v>
      </c>
      <c r="H466" s="8">
        <v>14593.978529999998</v>
      </c>
      <c r="I466" s="8">
        <v>9448.6443500000005</v>
      </c>
      <c r="J466" s="8">
        <f t="shared" si="136"/>
        <v>1110364.91194</v>
      </c>
      <c r="K466" s="23">
        <f t="shared" si="137"/>
        <v>66.396691984971312</v>
      </c>
    </row>
    <row r="467" spans="1:11" ht="12.75" customHeight="1" x14ac:dyDescent="0.2">
      <c r="A467" s="19" t="s">
        <v>71</v>
      </c>
      <c r="B467" s="8">
        <v>735633.1956199999</v>
      </c>
      <c r="C467" s="8">
        <v>322145</v>
      </c>
      <c r="D467" s="8">
        <v>29510</v>
      </c>
      <c r="E467" s="8">
        <f t="shared" si="135"/>
        <v>351655</v>
      </c>
      <c r="F467" s="8">
        <v>631786</v>
      </c>
      <c r="G467" s="8">
        <v>236106.45076000001</v>
      </c>
      <c r="H467" s="8">
        <v>14716.77174</v>
      </c>
      <c r="I467" s="8">
        <v>7336.4215100000001</v>
      </c>
      <c r="J467" s="8">
        <f t="shared" si="136"/>
        <v>1241600.6440099999</v>
      </c>
      <c r="K467" s="23">
        <f t="shared" si="137"/>
        <v>59.24877690495746</v>
      </c>
    </row>
    <row r="468" spans="1:11" ht="12.75" customHeight="1" x14ac:dyDescent="0.2">
      <c r="A468" s="19" t="s">
        <v>72</v>
      </c>
      <c r="B468" s="8">
        <v>789504.4008399999</v>
      </c>
      <c r="C468" s="8">
        <v>323207</v>
      </c>
      <c r="D468" s="8">
        <v>29750</v>
      </c>
      <c r="E468" s="8">
        <f t="shared" si="135"/>
        <v>352957</v>
      </c>
      <c r="F468" s="8">
        <v>517604</v>
      </c>
      <c r="G468" s="8">
        <v>282559.52007999999</v>
      </c>
      <c r="H468" s="8">
        <v>15245.9581</v>
      </c>
      <c r="I468" s="8">
        <v>4452.51109</v>
      </c>
      <c r="J468" s="8">
        <f t="shared" si="136"/>
        <v>1172818.9892699998</v>
      </c>
      <c r="K468" s="23">
        <f t="shared" si="137"/>
        <v>67.316815984656998</v>
      </c>
    </row>
    <row r="469" spans="1:11" ht="12.75" customHeight="1" x14ac:dyDescent="0.2">
      <c r="A469" s="19" t="s">
        <v>66</v>
      </c>
      <c r="B469" s="8">
        <v>792717.4229100002</v>
      </c>
      <c r="C469" s="8">
        <v>319904</v>
      </c>
      <c r="D469" s="8">
        <v>29864</v>
      </c>
      <c r="E469" s="8">
        <f t="shared" si="135"/>
        <v>349768</v>
      </c>
      <c r="F469" s="8">
        <v>488720</v>
      </c>
      <c r="G469" s="8">
        <v>302191.06904999999</v>
      </c>
      <c r="H469" s="8">
        <v>14824.90465</v>
      </c>
      <c r="I469" s="8">
        <v>4462.0425000000005</v>
      </c>
      <c r="J469" s="8">
        <f t="shared" si="136"/>
        <v>1159966.0162</v>
      </c>
      <c r="K469" s="23">
        <f t="shared" si="137"/>
        <v>68.339710977646504</v>
      </c>
    </row>
    <row r="470" spans="1:11" ht="12.75" customHeight="1" x14ac:dyDescent="0.2">
      <c r="A470" s="19" t="s">
        <v>73</v>
      </c>
      <c r="B470" s="8">
        <v>755861.85568000004</v>
      </c>
      <c r="C470" s="8">
        <v>318968</v>
      </c>
      <c r="D470" s="8">
        <v>30057</v>
      </c>
      <c r="E470" s="8">
        <f t="shared" si="135"/>
        <v>349025</v>
      </c>
      <c r="F470" s="8">
        <v>491633</v>
      </c>
      <c r="G470" s="8">
        <v>253759.8688</v>
      </c>
      <c r="H470" s="8">
        <v>14713.30128</v>
      </c>
      <c r="I470" s="8">
        <v>5108.0439700000006</v>
      </c>
      <c r="J470" s="8">
        <f t="shared" si="136"/>
        <v>1114239.2140500001</v>
      </c>
      <c r="K470" s="23">
        <f t="shared" si="137"/>
        <v>67.836587166288837</v>
      </c>
    </row>
    <row r="471" spans="1:11" ht="12.75" customHeight="1" x14ac:dyDescent="0.2">
      <c r="A471" s="19" t="s">
        <v>74</v>
      </c>
      <c r="B471" s="8">
        <v>729483.49250000028</v>
      </c>
      <c r="C471" s="8">
        <v>322074</v>
      </c>
      <c r="D471" s="8">
        <v>30286</v>
      </c>
      <c r="E471" s="8">
        <f t="shared" si="135"/>
        <v>352360</v>
      </c>
      <c r="F471" s="8">
        <v>488385</v>
      </c>
      <c r="G471" s="8">
        <v>225547.74285000001</v>
      </c>
      <c r="H471" s="8">
        <v>12579.11406</v>
      </c>
      <c r="I471" s="8">
        <v>4016.8234400000001</v>
      </c>
      <c r="J471" s="8">
        <f t="shared" si="136"/>
        <v>1082888.68035</v>
      </c>
      <c r="K471" s="23">
        <f t="shared" si="137"/>
        <v>67.364587490583446</v>
      </c>
    </row>
    <row r="472" spans="1:11" ht="12.75" customHeight="1" x14ac:dyDescent="0.2">
      <c r="A472" s="19" t="s">
        <v>67</v>
      </c>
      <c r="B472" s="8">
        <v>737270.44806999993</v>
      </c>
      <c r="C472" s="8">
        <v>318312</v>
      </c>
      <c r="D472" s="8">
        <v>30408</v>
      </c>
      <c r="E472" s="8">
        <f t="shared" si="135"/>
        <v>348720</v>
      </c>
      <c r="F472" s="8">
        <v>509072</v>
      </c>
      <c r="G472" s="8">
        <v>225545.98431999999</v>
      </c>
      <c r="H472" s="8">
        <v>9608.0616499999996</v>
      </c>
      <c r="I472" s="8">
        <v>4196.7040299999999</v>
      </c>
      <c r="J472" s="8">
        <f t="shared" si="136"/>
        <v>1097142.75</v>
      </c>
      <c r="K472" s="23">
        <f t="shared" si="137"/>
        <v>67.199135943795824</v>
      </c>
    </row>
    <row r="473" spans="1:11" ht="12.75" customHeight="1" x14ac:dyDescent="0.2">
      <c r="A473" s="19" t="s">
        <v>75</v>
      </c>
      <c r="B473" s="8">
        <v>747306.89444999991</v>
      </c>
      <c r="C473" s="8">
        <v>318811</v>
      </c>
      <c r="D473" s="8">
        <v>30478</v>
      </c>
      <c r="E473" s="8">
        <f t="shared" si="135"/>
        <v>349289</v>
      </c>
      <c r="F473" s="8">
        <v>499657.95558000001</v>
      </c>
      <c r="G473" s="8">
        <v>232427.95036999998</v>
      </c>
      <c r="H473" s="8">
        <v>9920.6450299999997</v>
      </c>
      <c r="I473" s="8">
        <v>2568.3459300000004</v>
      </c>
      <c r="J473" s="8">
        <f t="shared" si="136"/>
        <v>1093863.8969100001</v>
      </c>
      <c r="K473" s="23">
        <f t="shared" si="137"/>
        <v>68.318087520854164</v>
      </c>
    </row>
    <row r="474" spans="1:11" ht="12.75" customHeight="1" x14ac:dyDescent="0.2">
      <c r="A474" s="19" t="s">
        <v>76</v>
      </c>
      <c r="B474" s="8">
        <v>596964.21398</v>
      </c>
      <c r="C474" s="8">
        <v>325944</v>
      </c>
      <c r="D474" s="8">
        <v>30641</v>
      </c>
      <c r="E474" s="8">
        <f t="shared" si="135"/>
        <v>356585</v>
      </c>
      <c r="F474" s="8">
        <v>512672</v>
      </c>
      <c r="G474" s="8">
        <v>76109.159159999981</v>
      </c>
      <c r="H474" s="8">
        <v>9828.2196600000007</v>
      </c>
      <c r="I474" s="8">
        <v>1201.28882</v>
      </c>
      <c r="J474" s="8">
        <f t="shared" si="136"/>
        <v>956395.66764</v>
      </c>
      <c r="K474" s="23">
        <f t="shared" si="137"/>
        <v>62.418121932010386</v>
      </c>
    </row>
    <row r="475" spans="1:11" ht="12.75" customHeight="1" x14ac:dyDescent="0.2">
      <c r="A475" s="19" t="s">
        <v>68</v>
      </c>
      <c r="B475" s="8">
        <v>611778.55215</v>
      </c>
      <c r="C475" s="8">
        <v>352444</v>
      </c>
      <c r="D475" s="8">
        <v>30949</v>
      </c>
      <c r="E475" s="8">
        <f t="shared" si="135"/>
        <v>383393</v>
      </c>
      <c r="F475" s="8">
        <v>489158</v>
      </c>
      <c r="G475" s="8">
        <v>68471.637530000007</v>
      </c>
      <c r="H475" s="8">
        <v>10925.93269</v>
      </c>
      <c r="I475" s="8">
        <v>1771.8226</v>
      </c>
      <c r="J475" s="8">
        <f t="shared" si="136"/>
        <v>953720.39281999995</v>
      </c>
      <c r="K475" s="23">
        <f t="shared" si="137"/>
        <v>64.146531494526172</v>
      </c>
    </row>
    <row r="476" spans="1:11" ht="12.75" customHeight="1" x14ac:dyDescent="0.2">
      <c r="A476" s="31">
        <v>2018</v>
      </c>
    </row>
    <row r="477" spans="1:11" ht="12.75" customHeight="1" x14ac:dyDescent="0.2">
      <c r="A477" s="19" t="s">
        <v>69</v>
      </c>
      <c r="B477" s="8">
        <v>604283.83926999988</v>
      </c>
      <c r="C477" s="8">
        <v>335019</v>
      </c>
      <c r="D477" s="8">
        <v>31011</v>
      </c>
      <c r="E477" s="8">
        <f t="shared" si="135"/>
        <v>366030</v>
      </c>
      <c r="F477" s="8">
        <v>475025</v>
      </c>
      <c r="G477" s="8">
        <v>69378.442400000014</v>
      </c>
      <c r="H477" s="8">
        <v>10921.5182</v>
      </c>
      <c r="I477" s="8">
        <v>1176.60221</v>
      </c>
      <c r="J477" s="8">
        <f t="shared" si="136"/>
        <v>922531.56281000015</v>
      </c>
      <c r="K477" s="23">
        <f t="shared" si="137"/>
        <v>65.502782086866659</v>
      </c>
    </row>
    <row r="478" spans="1:11" ht="12.75" customHeight="1" x14ac:dyDescent="0.2">
      <c r="A478" s="19" t="s">
        <v>70</v>
      </c>
      <c r="B478" s="8">
        <v>577913.54296999995</v>
      </c>
      <c r="C478" s="8">
        <v>334361</v>
      </c>
      <c r="D478" s="8">
        <v>31060</v>
      </c>
      <c r="E478" s="8">
        <f t="shared" si="135"/>
        <v>365421</v>
      </c>
      <c r="F478" s="8">
        <v>465888.93204000004</v>
      </c>
      <c r="G478" s="8">
        <v>60463.393280000011</v>
      </c>
      <c r="H478" s="8">
        <v>11119.85831</v>
      </c>
      <c r="I478" s="8">
        <v>1326.9094500000001</v>
      </c>
      <c r="J478" s="8">
        <f t="shared" si="136"/>
        <v>904220.09308000014</v>
      </c>
      <c r="K478" s="23">
        <f t="shared" si="137"/>
        <v>63.912928654513934</v>
      </c>
    </row>
    <row r="479" spans="1:11" ht="12.75" customHeight="1" x14ac:dyDescent="0.2">
      <c r="A479" s="19" t="s">
        <v>65</v>
      </c>
      <c r="B479" s="8">
        <v>587205.87315999996</v>
      </c>
      <c r="C479" s="8">
        <v>343697</v>
      </c>
      <c r="D479" s="8">
        <v>31252</v>
      </c>
      <c r="E479" s="8">
        <f t="shared" si="135"/>
        <v>374949</v>
      </c>
      <c r="F479" s="8">
        <v>479590</v>
      </c>
      <c r="G479" s="8">
        <v>46515.199469999992</v>
      </c>
      <c r="H479" s="8">
        <v>10273.34585</v>
      </c>
      <c r="I479" s="8">
        <v>2452.9675999999999</v>
      </c>
      <c r="J479" s="8">
        <f t="shared" si="136"/>
        <v>913780.51292000001</v>
      </c>
      <c r="K479" s="23">
        <f t="shared" si="137"/>
        <v>64.261150774990199</v>
      </c>
    </row>
    <row r="480" spans="1:11" ht="12.75" customHeight="1" x14ac:dyDescent="0.2">
      <c r="A480" s="19" t="s">
        <v>71</v>
      </c>
      <c r="B480" s="8">
        <v>581452.49942999997</v>
      </c>
      <c r="C480" s="8">
        <v>337553</v>
      </c>
      <c r="D480" s="8">
        <v>31476</v>
      </c>
      <c r="E480" s="8">
        <f t="shared" si="135"/>
        <v>369029</v>
      </c>
      <c r="F480" s="8">
        <v>496544</v>
      </c>
      <c r="G480" s="8">
        <v>54408.151040000004</v>
      </c>
      <c r="H480" s="8">
        <v>9746.8060600000008</v>
      </c>
      <c r="I480" s="8">
        <v>4108.1018699999995</v>
      </c>
      <c r="J480" s="8">
        <f t="shared" si="136"/>
        <v>933836.05897000001</v>
      </c>
      <c r="K480" s="23">
        <f t="shared" si="137"/>
        <v>62.264944027898096</v>
      </c>
    </row>
    <row r="481" spans="1:11" ht="12.75" customHeight="1" x14ac:dyDescent="0.2">
      <c r="A481" s="19" t="s">
        <v>72</v>
      </c>
      <c r="B481" s="8">
        <v>597569</v>
      </c>
      <c r="C481" s="8">
        <v>344205</v>
      </c>
      <c r="D481" s="8">
        <v>31613</v>
      </c>
      <c r="E481" s="8">
        <f t="shared" si="135"/>
        <v>375818</v>
      </c>
      <c r="F481" s="8">
        <v>444821</v>
      </c>
      <c r="G481" s="8">
        <v>77240.237190000014</v>
      </c>
      <c r="H481" s="8">
        <v>9205.4355099999993</v>
      </c>
      <c r="I481" s="8">
        <v>1603.6796199999999</v>
      </c>
      <c r="J481" s="8">
        <f t="shared" ref="J481:J488" si="138">SUM(E481:I481)</f>
        <v>908688.35231999995</v>
      </c>
      <c r="K481" s="23">
        <f t="shared" ref="K481:K488" si="139">(+B481/J481)*100</f>
        <v>65.761710103835753</v>
      </c>
    </row>
    <row r="482" spans="1:11" ht="12.75" customHeight="1" x14ac:dyDescent="0.2">
      <c r="A482" s="19" t="s">
        <v>66</v>
      </c>
      <c r="B482" s="8">
        <v>602819.85340999987</v>
      </c>
      <c r="C482" s="8">
        <v>335973</v>
      </c>
      <c r="D482" s="8">
        <v>31749</v>
      </c>
      <c r="E482" s="8">
        <f t="shared" si="135"/>
        <v>367722</v>
      </c>
      <c r="F482" s="8">
        <v>437440</v>
      </c>
      <c r="G482" s="8">
        <v>82201.402520000018</v>
      </c>
      <c r="H482" s="8">
        <v>9781.8712099999993</v>
      </c>
      <c r="I482" s="8">
        <v>1940.3400200000001</v>
      </c>
      <c r="J482" s="8">
        <f t="shared" si="138"/>
        <v>899085.61375000002</v>
      </c>
      <c r="K482" s="23">
        <f t="shared" si="139"/>
        <v>67.048103561094251</v>
      </c>
    </row>
    <row r="483" spans="1:11" ht="12.75" customHeight="1" x14ac:dyDescent="0.2">
      <c r="A483" s="19" t="s">
        <v>73</v>
      </c>
      <c r="B483" s="8">
        <v>597896.10055999993</v>
      </c>
      <c r="C483" s="8">
        <v>337062</v>
      </c>
      <c r="D483" s="8">
        <v>31834</v>
      </c>
      <c r="E483" s="8">
        <f t="shared" si="135"/>
        <v>368896</v>
      </c>
      <c r="F483" s="8">
        <v>441972</v>
      </c>
      <c r="G483" s="8">
        <v>80187.638690000007</v>
      </c>
      <c r="H483" s="8">
        <v>11419.2161</v>
      </c>
      <c r="I483" s="8">
        <v>1872.9017799999999</v>
      </c>
      <c r="J483" s="8">
        <f t="shared" si="138"/>
        <v>904347.75656999997</v>
      </c>
      <c r="K483" s="23">
        <f t="shared" si="139"/>
        <v>66.1135162017423</v>
      </c>
    </row>
    <row r="484" spans="1:11" ht="12.75" customHeight="1" x14ac:dyDescent="0.2">
      <c r="A484" s="19" t="s">
        <v>74</v>
      </c>
      <c r="B484" s="8">
        <v>572901.85985999997</v>
      </c>
      <c r="C484" s="8">
        <v>331576</v>
      </c>
      <c r="D484" s="8">
        <v>32014</v>
      </c>
      <c r="E484" s="8">
        <f t="shared" si="135"/>
        <v>363590</v>
      </c>
      <c r="F484" s="8">
        <v>420483.50472999999</v>
      </c>
      <c r="G484" s="8">
        <v>74818.141579999996</v>
      </c>
      <c r="H484" s="8">
        <v>12378.165640000001</v>
      </c>
      <c r="I484" s="8">
        <v>2276.5394100000003</v>
      </c>
      <c r="J484" s="8">
        <f t="shared" si="138"/>
        <v>873546.35135999997</v>
      </c>
      <c r="K484" s="23">
        <f t="shared" si="139"/>
        <v>65.583452894979757</v>
      </c>
    </row>
    <row r="485" spans="1:11" ht="12.75" customHeight="1" x14ac:dyDescent="0.2">
      <c r="A485" s="19" t="s">
        <v>67</v>
      </c>
      <c r="B485" s="8">
        <v>576785.70199999993</v>
      </c>
      <c r="C485" s="8">
        <v>328584</v>
      </c>
      <c r="D485" s="8">
        <v>32110</v>
      </c>
      <c r="E485" s="8">
        <f>D485+C485</f>
        <v>360694</v>
      </c>
      <c r="F485" s="8">
        <v>436485.41755999997</v>
      </c>
      <c r="G485" s="8">
        <v>74252.653389999992</v>
      </c>
      <c r="H485" s="8">
        <v>12740.64136</v>
      </c>
      <c r="I485" s="8">
        <v>3235.4159600000003</v>
      </c>
      <c r="J485" s="8">
        <f t="shared" si="138"/>
        <v>887408.12826999999</v>
      </c>
      <c r="K485" s="23">
        <f t="shared" si="139"/>
        <v>64.996666542196564</v>
      </c>
    </row>
    <row r="486" spans="1:11" ht="12.75" customHeight="1" x14ac:dyDescent="0.2">
      <c r="A486" s="19" t="s">
        <v>75</v>
      </c>
      <c r="B486" s="8">
        <v>559151.05466000014</v>
      </c>
      <c r="C486" s="8">
        <v>328092.29200000002</v>
      </c>
      <c r="D486" s="8">
        <v>32185.86793</v>
      </c>
      <c r="E486" s="8">
        <f t="shared" ref="E486" si="140">D486+C486</f>
        <v>360278.15993000002</v>
      </c>
      <c r="F486" s="8">
        <v>427943.04002999997</v>
      </c>
      <c r="G486" s="8">
        <v>81487.932319999993</v>
      </c>
      <c r="H486" s="8">
        <v>8215.3791899999978</v>
      </c>
      <c r="I486" s="8">
        <v>1929.0608999999999</v>
      </c>
      <c r="J486" s="8">
        <f t="shared" si="138"/>
        <v>879853.57237000007</v>
      </c>
      <c r="K486" s="23">
        <f t="shared" si="139"/>
        <v>63.550467057132479</v>
      </c>
    </row>
    <row r="487" spans="1:11" ht="12.75" customHeight="1" x14ac:dyDescent="0.2">
      <c r="A487" s="19" t="s">
        <v>76</v>
      </c>
      <c r="B487" s="8">
        <v>560044.68614999996</v>
      </c>
      <c r="C487" s="8">
        <v>334187.16700000002</v>
      </c>
      <c r="D487" s="8">
        <v>32301.030429999999</v>
      </c>
      <c r="E487" s="8">
        <v>366488.19743</v>
      </c>
      <c r="F487" s="8">
        <v>432102.67439999996</v>
      </c>
      <c r="G487" s="8">
        <v>79941.743199999983</v>
      </c>
      <c r="H487" s="8">
        <v>8029.3784399999977</v>
      </c>
      <c r="I487" s="8">
        <v>2611.7051900000001</v>
      </c>
      <c r="J487" s="8">
        <f t="shared" si="138"/>
        <v>889173.69865999999</v>
      </c>
      <c r="K487" s="23">
        <f t="shared" si="139"/>
        <v>62.984846154806071</v>
      </c>
    </row>
    <row r="488" spans="1:11" ht="12.75" customHeight="1" x14ac:dyDescent="0.2">
      <c r="A488" s="19" t="s">
        <v>68</v>
      </c>
      <c r="B488" s="8">
        <v>576316.27852999989</v>
      </c>
      <c r="C488" s="8">
        <v>364877.45799999998</v>
      </c>
      <c r="D488" s="8">
        <v>32459.067930000001</v>
      </c>
      <c r="E488" s="8">
        <v>397336.52593</v>
      </c>
      <c r="F488" s="8">
        <v>399224.05853000004</v>
      </c>
      <c r="G488" s="8">
        <v>81965.41509000001</v>
      </c>
      <c r="H488" s="8">
        <v>6986.5008199999984</v>
      </c>
      <c r="I488" s="8">
        <v>2585.75371</v>
      </c>
      <c r="J488" s="8">
        <f t="shared" si="138"/>
        <v>888098.25407999998</v>
      </c>
      <c r="K488" s="23">
        <f t="shared" si="139"/>
        <v>64.893301600622806</v>
      </c>
    </row>
    <row r="489" spans="1:11" ht="11.25" customHeight="1" x14ac:dyDescent="0.2">
      <c r="A489" s="31">
        <v>2019</v>
      </c>
    </row>
    <row r="490" spans="1:11" ht="12.75" customHeight="1" x14ac:dyDescent="0.2">
      <c r="A490" s="19" t="s">
        <v>69</v>
      </c>
      <c r="B490" s="8">
        <v>513753.03921999992</v>
      </c>
      <c r="C490" s="8">
        <v>352656.90899999999</v>
      </c>
      <c r="D490" s="8">
        <v>34087.783960000001</v>
      </c>
      <c r="E490" s="8">
        <v>386744.69296000001</v>
      </c>
      <c r="F490" s="8">
        <v>443051.81930999993</v>
      </c>
      <c r="G490" s="8">
        <v>65179.682970000002</v>
      </c>
      <c r="H490" s="8">
        <v>5203.9675499999985</v>
      </c>
      <c r="I490" s="8">
        <v>1496.4967299999998</v>
      </c>
      <c r="J490" s="8">
        <v>901676.65951999987</v>
      </c>
      <c r="K490" s="23">
        <v>56.97752445909957</v>
      </c>
    </row>
    <row r="491" spans="1:11" ht="12.75" customHeight="1" x14ac:dyDescent="0.2">
      <c r="A491" s="19" t="s">
        <v>70</v>
      </c>
      <c r="B491" s="8">
        <v>542931.35316000006</v>
      </c>
      <c r="C491" s="8">
        <v>350430.68199999997</v>
      </c>
      <c r="D491" s="8">
        <v>32651.572929999998</v>
      </c>
      <c r="E491" s="8">
        <v>383082.25493</v>
      </c>
      <c r="F491" s="8">
        <v>417531.15997999994</v>
      </c>
      <c r="G491" s="8">
        <v>89297.932540000009</v>
      </c>
      <c r="H491" s="8">
        <v>6935.3812799999996</v>
      </c>
      <c r="I491" s="8">
        <v>2716.0784000000003</v>
      </c>
      <c r="J491" s="8">
        <v>899562.80712999997</v>
      </c>
      <c r="K491" s="23">
        <v>60.355024558228379</v>
      </c>
    </row>
    <row r="492" spans="1:11" ht="12.75" customHeight="1" x14ac:dyDescent="0.2">
      <c r="A492" s="19" t="s">
        <v>65</v>
      </c>
      <c r="B492" s="8">
        <v>536769.99719000002</v>
      </c>
      <c r="C492" s="8">
        <v>348991.55</v>
      </c>
      <c r="D492" s="8">
        <v>32830.150460000004</v>
      </c>
      <c r="E492" s="8">
        <v>381821.70045999996</v>
      </c>
      <c r="F492" s="8">
        <v>433350.60236999998</v>
      </c>
      <c r="G492" s="8">
        <v>79738.309849999991</v>
      </c>
      <c r="H492" s="8">
        <v>6898.1962200000007</v>
      </c>
      <c r="I492" s="8">
        <v>4407.5257299999994</v>
      </c>
      <c r="J492" s="8">
        <v>906216.33462999994</v>
      </c>
      <c r="K492" s="23">
        <v>59.231993143133799</v>
      </c>
    </row>
    <row r="493" spans="1:11" ht="12.75" customHeight="1" x14ac:dyDescent="0.2">
      <c r="A493" s="19" t="s">
        <v>71</v>
      </c>
      <c r="B493" s="8">
        <v>524885.64064</v>
      </c>
      <c r="C493" s="8">
        <v>360105.58199999999</v>
      </c>
      <c r="D493" s="8">
        <v>33053.636960000003</v>
      </c>
      <c r="E493" s="8">
        <v>393159.21895999997</v>
      </c>
      <c r="F493" s="8">
        <v>413447.65696000005</v>
      </c>
      <c r="G493" s="8">
        <v>72797.156020000009</v>
      </c>
      <c r="H493" s="8">
        <v>6529.3426899999995</v>
      </c>
      <c r="I493" s="8">
        <v>1989.49909</v>
      </c>
      <c r="J493" s="8">
        <v>887922.87372000003</v>
      </c>
      <c r="K493" s="23">
        <v>59.113877587246257</v>
      </c>
    </row>
    <row r="494" spans="1:11" ht="11.25" customHeight="1" x14ac:dyDescent="0.2">
      <c r="A494" s="19" t="s">
        <v>72</v>
      </c>
      <c r="B494" s="8">
        <v>523535.25994999998</v>
      </c>
      <c r="C494" s="8">
        <v>358233.96399999998</v>
      </c>
      <c r="D494" s="8">
        <v>33311.924460000002</v>
      </c>
      <c r="E494" s="8">
        <v>391545.88845999999</v>
      </c>
      <c r="F494" s="8">
        <v>416615.79619999998</v>
      </c>
      <c r="G494" s="8">
        <v>81015.072620000006</v>
      </c>
      <c r="H494" s="8">
        <v>8314.3283699999993</v>
      </c>
      <c r="I494" s="8">
        <v>3968.5574400000005</v>
      </c>
      <c r="J494" s="8">
        <v>901459.64309000003</v>
      </c>
      <c r="K494" s="23">
        <v>58.076394652060003</v>
      </c>
    </row>
    <row r="495" spans="1:11" ht="11.25" customHeight="1" x14ac:dyDescent="0.2">
      <c r="A495" s="19" t="s">
        <v>66</v>
      </c>
      <c r="B495" s="8">
        <v>539846.51995999995</v>
      </c>
      <c r="C495" s="8">
        <v>354316.772</v>
      </c>
      <c r="D495" s="8">
        <v>33576.686959999999</v>
      </c>
      <c r="E495" s="8">
        <v>387893.45896000002</v>
      </c>
      <c r="F495" s="8">
        <v>444987.86554000003</v>
      </c>
      <c r="G495" s="8">
        <v>85778.790999999997</v>
      </c>
      <c r="H495" s="8">
        <v>6447.4027099999994</v>
      </c>
      <c r="I495" s="8">
        <v>2692.6399900000001</v>
      </c>
      <c r="J495" s="8">
        <v>927800.15820000018</v>
      </c>
      <c r="K495" s="23">
        <v>58.185646465866256</v>
      </c>
    </row>
    <row r="496" spans="1:11" ht="11.25" customHeight="1" x14ac:dyDescent="0.2">
      <c r="A496" s="19" t="s">
        <v>73</v>
      </c>
      <c r="B496" s="8">
        <v>542766.78620999993</v>
      </c>
      <c r="C496" s="8">
        <v>356195.50900000002</v>
      </c>
      <c r="D496" s="8">
        <v>33749.574460000003</v>
      </c>
      <c r="E496" s="8">
        <v>389945.08345999999</v>
      </c>
      <c r="F496" s="8">
        <v>421728.78054999997</v>
      </c>
      <c r="G496" s="8">
        <v>80069.867979999995</v>
      </c>
      <c r="H496" s="8">
        <v>6808.2239699999991</v>
      </c>
      <c r="I496" s="8">
        <v>2183.6691799999999</v>
      </c>
      <c r="J496" s="8">
        <v>900735.6251399999</v>
      </c>
      <c r="K496" s="23">
        <v>60.258167997478566</v>
      </c>
    </row>
    <row r="497" spans="1:1024 1034:2047 2057:3070 3080:4093 4103:5116 5126:6139 6149:7162 7172:8185 8195:9208 9218:10231 10241:12288 12298:13311 13321:14334 14344:15357 15367:16380" ht="11.25" customHeight="1" x14ac:dyDescent="0.2">
      <c r="A497" s="19" t="s">
        <v>74</v>
      </c>
      <c r="B497" s="8">
        <v>539800.81571</v>
      </c>
      <c r="C497" s="8">
        <v>349584.728</v>
      </c>
      <c r="D497" s="8">
        <v>33836.66446</v>
      </c>
      <c r="E497" s="8">
        <v>383421.39246</v>
      </c>
      <c r="F497" s="8">
        <v>423475.45205999992</v>
      </c>
      <c r="G497" s="8">
        <v>74776.618229999993</v>
      </c>
      <c r="H497" s="8">
        <v>7214.4481199999991</v>
      </c>
      <c r="I497" s="8">
        <v>2219.7983400000003</v>
      </c>
      <c r="J497" s="8">
        <v>891107.70920999988</v>
      </c>
      <c r="K497" s="23">
        <v>60.576382644983909</v>
      </c>
    </row>
    <row r="498" spans="1:1024 1034:2047 2057:3070 3080:4093 4103:5116 5126:6139 6149:7162 7172:8185 8195:9208 9218:10231 10241:12288 12298:13311 13321:14334 14344:15357 15367:16380" ht="11.25" customHeight="1" x14ac:dyDescent="0.2">
      <c r="A498" s="19" t="s">
        <v>67</v>
      </c>
      <c r="B498" s="8">
        <v>528387.6118999999</v>
      </c>
      <c r="C498" s="8">
        <v>352064.50699999998</v>
      </c>
      <c r="D498" s="8">
        <v>33984.901960000003</v>
      </c>
      <c r="E498" s="8">
        <v>386049.40895999997</v>
      </c>
      <c r="F498" s="8">
        <v>428144.54551999999</v>
      </c>
      <c r="G498" s="8">
        <v>73887.618860000002</v>
      </c>
      <c r="H498" s="8">
        <v>6530.9942100000007</v>
      </c>
      <c r="I498" s="8">
        <v>2617.7401300000001</v>
      </c>
      <c r="J498" s="8">
        <v>897230.30768000009</v>
      </c>
      <c r="K498" s="23">
        <v>58.890967834810468</v>
      </c>
    </row>
    <row r="499" spans="1:1024 1034:2047 2057:3070 3080:4093 4103:5116 5126:6139 6149:7162 7172:8185 8195:9208 9218:10231 10241:12288 12298:13311 13321:14334 14344:15357 15367:16380" ht="12.75" customHeight="1" x14ac:dyDescent="0.2">
      <c r="A499" s="19" t="s">
        <v>75</v>
      </c>
      <c r="B499" s="8">
        <v>513753.03921999992</v>
      </c>
      <c r="C499" s="8">
        <v>352656.90899999999</v>
      </c>
      <c r="D499" s="8">
        <v>34087.783960000001</v>
      </c>
      <c r="E499" s="8">
        <v>386744.69296000001</v>
      </c>
      <c r="F499" s="8">
        <v>443051.81930999993</v>
      </c>
      <c r="G499" s="8">
        <v>65179.682970000002</v>
      </c>
      <c r="H499" s="8">
        <v>5203.9675499999985</v>
      </c>
      <c r="I499" s="8">
        <v>1496.4967299999998</v>
      </c>
      <c r="J499" s="8">
        <v>901676.65951999987</v>
      </c>
      <c r="K499" s="23">
        <v>56.97752445909957</v>
      </c>
    </row>
    <row r="500" spans="1:1024 1034:2047 2057:3070 3080:4093 4103:5116 5126:6139 6149:7162 7172:8185 8195:9208 9218:10231 10241:12288 12298:13311 13321:14334 14344:15357 15367:16380" ht="12.75" customHeight="1" x14ac:dyDescent="0.2">
      <c r="A500" s="19" t="s">
        <v>76</v>
      </c>
      <c r="B500" s="8">
        <v>500994.24664999999</v>
      </c>
      <c r="C500" s="8">
        <v>363420.47100000002</v>
      </c>
      <c r="D500" s="8">
        <v>34243.933960000002</v>
      </c>
      <c r="E500" s="8">
        <v>397664.40496000001</v>
      </c>
      <c r="F500" s="8">
        <v>444321.17284999997</v>
      </c>
      <c r="G500" s="8">
        <v>63913.302009999992</v>
      </c>
      <c r="H500" s="8">
        <v>4907.2699399999992</v>
      </c>
      <c r="I500" s="8">
        <v>916.65372999999988</v>
      </c>
      <c r="J500" s="8">
        <v>911722.80348999996</v>
      </c>
      <c r="K500" s="23">
        <v>54.950281459697528</v>
      </c>
    </row>
    <row r="501" spans="1:1024 1034:2047 2057:3070 3080:4093 4103:5116 5126:6139 6149:7162 7172:8185 8195:9208 9218:10231 10241:12288 12298:13311 13321:14334 14344:15357 15367:16380" ht="11.25" customHeight="1" x14ac:dyDescent="0.2">
      <c r="A501" s="19" t="s">
        <v>68</v>
      </c>
      <c r="B501" s="8">
        <v>540790.25618000003</v>
      </c>
      <c r="C501" s="8">
        <v>398120.87</v>
      </c>
      <c r="D501" s="8">
        <v>34453.421459999998</v>
      </c>
      <c r="E501" s="8">
        <v>432574.29145999998</v>
      </c>
      <c r="F501" s="8">
        <v>422202.85805999994</v>
      </c>
      <c r="G501" s="8">
        <v>73745.637929999997</v>
      </c>
      <c r="H501" s="8">
        <v>6953.7465600000005</v>
      </c>
      <c r="I501" s="8">
        <v>1489.0341699999999</v>
      </c>
      <c r="J501" s="8">
        <v>936965.56817999994</v>
      </c>
      <c r="K501" s="23">
        <v>57.717196292543925</v>
      </c>
    </row>
    <row r="502" spans="1:1024 1034:2047 2057:3070 3080:4093 4103:5116 5126:6139 6149:7162 7172:8185 8195:9208 9218:10231 10241:12288 12298:13311 13321:14334 14344:15357 15367:16380" ht="11.25" customHeight="1" x14ac:dyDescent="0.2">
      <c r="A502" s="31">
        <v>2020</v>
      </c>
    </row>
    <row r="503" spans="1:1024 1034:2047 2057:3070 3080:4093 4103:5116 5126:6139 6149:7162 7172:8185 8195:9208 9218:10231 10241:12288 12298:13311 13321:14334 14344:15357 15367:16380" ht="12.75" customHeight="1" x14ac:dyDescent="0.2">
      <c r="A503" s="19" t="s">
        <v>69</v>
      </c>
      <c r="B503" s="8">
        <v>525715.93280000007</v>
      </c>
      <c r="C503" s="8">
        <v>377274.82299999997</v>
      </c>
      <c r="D503" s="8">
        <v>34537.624210000002</v>
      </c>
      <c r="E503" s="8">
        <v>411812.44720999995</v>
      </c>
      <c r="F503" s="8">
        <v>415590.76976</v>
      </c>
      <c r="G503" s="8">
        <v>96778.761069999993</v>
      </c>
      <c r="H503" s="8">
        <v>7213.6124799999989</v>
      </c>
      <c r="I503" s="8">
        <v>6113.8078099999993</v>
      </c>
      <c r="J503" s="8">
        <v>937509.39833</v>
      </c>
      <c r="K503" s="23">
        <v>56.075804011828147</v>
      </c>
    </row>
    <row r="504" spans="1:1024 1034:2047 2057:3070 3080:4093 4103:5116 5126:6139 6149:7162 7172:8185 8195:9208 9218:10231 10241:12288 12298:13311 13321:14334 14344:15357 15367:16380" ht="12.75" customHeight="1" x14ac:dyDescent="0.2">
      <c r="A504" s="19" t="s">
        <v>70</v>
      </c>
      <c r="B504" s="8">
        <v>500783.71742</v>
      </c>
      <c r="C504" s="8">
        <v>382365.87599999999</v>
      </c>
      <c r="D504" s="8">
        <v>34647.449209999999</v>
      </c>
      <c r="E504" s="8">
        <v>417013.32520999998</v>
      </c>
      <c r="F504" s="8">
        <v>445961.99192</v>
      </c>
      <c r="G504" s="8">
        <v>71262.842609999992</v>
      </c>
      <c r="H504" s="8">
        <v>5679.4884299999994</v>
      </c>
      <c r="I504" s="8">
        <v>2736.77063</v>
      </c>
      <c r="J504" s="8">
        <v>942654.4188000001</v>
      </c>
      <c r="K504" s="23">
        <v>53.124846967513093</v>
      </c>
    </row>
    <row r="505" spans="1:1024 1034:2047 2057:3070 3080:4093 4103:5116 5126:6139 6149:7162 7172:8185 8195:9208 9218:10231 10241:12288 12298:13311 13321:14334 14344:15357 15367:16380" s="8" customFormat="1" ht="11.25" customHeight="1" x14ac:dyDescent="0.2">
      <c r="A505" s="19" t="s">
        <v>65</v>
      </c>
      <c r="B505" s="8">
        <v>506139.73576000007</v>
      </c>
      <c r="C505" s="8">
        <v>413820.239</v>
      </c>
      <c r="D505" s="8">
        <v>34861.09921</v>
      </c>
      <c r="E505" s="8">
        <v>448681.33821000002</v>
      </c>
      <c r="F505" s="8">
        <v>439127.47830000008</v>
      </c>
      <c r="G505" s="8">
        <v>63108.765799999994</v>
      </c>
      <c r="H505" s="8">
        <v>4685.6836800000001</v>
      </c>
      <c r="I505" s="8">
        <v>4388.8613600000008</v>
      </c>
      <c r="J505" s="8">
        <v>959992.12734999997</v>
      </c>
      <c r="K505" s="23">
        <v>52.723321508601131</v>
      </c>
      <c r="L505"/>
      <c r="M505"/>
      <c r="N505"/>
      <c r="O505"/>
      <c r="P505"/>
      <c r="Q505"/>
      <c r="R505"/>
      <c r="S505"/>
      <c r="T505"/>
      <c r="U505"/>
      <c r="V505"/>
      <c r="W505" s="19"/>
      <c r="AG505" s="23"/>
      <c r="AH505" s="19"/>
      <c r="AR505" s="23"/>
      <c r="AS505" s="19"/>
      <c r="BC505" s="23"/>
      <c r="BD505" s="19"/>
      <c r="BN505" s="23"/>
      <c r="BO505" s="19"/>
      <c r="BY505" s="23"/>
      <c r="BZ505" s="19"/>
      <c r="CJ505" s="23"/>
      <c r="CK505" s="19"/>
      <c r="CU505" s="23"/>
      <c r="CV505" s="19"/>
      <c r="DF505" s="23"/>
      <c r="DG505" s="19"/>
      <c r="DQ505" s="23"/>
      <c r="DR505" s="19"/>
      <c r="EB505" s="23"/>
      <c r="EC505" s="19"/>
      <c r="EM505" s="23"/>
      <c r="EN505" s="19"/>
      <c r="EX505" s="23"/>
      <c r="EY505" s="19"/>
      <c r="FI505" s="23"/>
      <c r="FJ505" s="19"/>
      <c r="FT505" s="23"/>
      <c r="FU505" s="19"/>
      <c r="GE505" s="23"/>
      <c r="GF505" s="19"/>
      <c r="GP505" s="23"/>
      <c r="GQ505" s="19"/>
      <c r="HA505" s="23"/>
      <c r="HB505" s="19"/>
      <c r="HL505" s="23"/>
      <c r="HM505" s="19"/>
      <c r="HW505" s="23"/>
      <c r="HX505" s="19"/>
      <c r="IH505" s="23"/>
      <c r="II505" s="19"/>
      <c r="IS505" s="23"/>
      <c r="IT505" s="19"/>
      <c r="JD505" s="23"/>
      <c r="JE505" s="19"/>
      <c r="JO505" s="23"/>
      <c r="JP505" s="19"/>
      <c r="JZ505" s="23"/>
      <c r="KA505" s="19"/>
      <c r="KK505" s="23"/>
      <c r="KL505" s="19"/>
      <c r="KV505" s="23"/>
      <c r="KW505" s="19"/>
      <c r="LG505" s="23"/>
      <c r="LH505" s="19"/>
      <c r="LR505" s="23"/>
      <c r="LS505" s="19"/>
      <c r="MC505" s="23"/>
      <c r="MD505" s="19"/>
      <c r="MN505" s="23"/>
      <c r="MO505" s="19"/>
      <c r="MY505" s="23"/>
      <c r="MZ505" s="19"/>
      <c r="NJ505" s="23"/>
      <c r="NK505" s="19"/>
      <c r="NU505" s="23"/>
      <c r="NV505" s="19"/>
      <c r="OF505" s="23"/>
      <c r="OG505" s="19"/>
      <c r="OQ505" s="23"/>
      <c r="OR505" s="19"/>
      <c r="PB505" s="23"/>
      <c r="PC505" s="19"/>
      <c r="PM505" s="23"/>
      <c r="PN505" s="19"/>
      <c r="PX505" s="23"/>
      <c r="PY505" s="19"/>
      <c r="QI505" s="23"/>
      <c r="QJ505" s="19"/>
      <c r="QT505" s="23"/>
      <c r="QU505" s="19"/>
      <c r="RE505" s="23"/>
      <c r="RF505" s="19"/>
      <c r="RP505" s="23"/>
      <c r="RQ505" s="19"/>
      <c r="SA505" s="23"/>
      <c r="SB505" s="19"/>
      <c r="SL505" s="23"/>
      <c r="SM505" s="19"/>
      <c r="SW505" s="23"/>
      <c r="SX505" s="19"/>
      <c r="TH505" s="23"/>
      <c r="TI505" s="19"/>
      <c r="TS505" s="23"/>
      <c r="TT505" s="19"/>
      <c r="UD505" s="23"/>
      <c r="UE505" s="19"/>
      <c r="UO505" s="23"/>
      <c r="UP505" s="19"/>
      <c r="UZ505" s="23"/>
      <c r="VA505" s="19"/>
      <c r="VK505" s="23"/>
      <c r="VL505" s="19"/>
      <c r="VV505" s="23"/>
      <c r="VW505" s="19"/>
      <c r="WG505" s="23"/>
      <c r="WH505" s="19"/>
      <c r="WR505" s="23"/>
      <c r="WS505" s="19"/>
      <c r="XC505" s="23"/>
      <c r="XD505" s="19"/>
      <c r="XN505" s="23"/>
      <c r="XO505" s="19"/>
      <c r="XY505" s="23"/>
      <c r="XZ505" s="19"/>
      <c r="YJ505" s="23"/>
      <c r="YK505" s="19"/>
      <c r="YU505" s="23"/>
      <c r="YV505" s="19"/>
      <c r="ZF505" s="23"/>
      <c r="ZG505" s="19"/>
      <c r="ZQ505" s="23"/>
      <c r="ZR505" s="19"/>
      <c r="AAB505" s="23"/>
      <c r="AAC505" s="19"/>
      <c r="AAM505" s="23"/>
      <c r="AAN505" s="19"/>
      <c r="AAX505" s="23"/>
      <c r="AAY505" s="19"/>
      <c r="ABI505" s="23"/>
      <c r="ABJ505" s="19"/>
      <c r="ABT505" s="23"/>
      <c r="ABU505" s="19"/>
      <c r="ACE505" s="23"/>
      <c r="ACF505" s="19"/>
      <c r="ACP505" s="23"/>
      <c r="ACQ505" s="19"/>
      <c r="ADA505" s="23"/>
      <c r="ADB505" s="19"/>
      <c r="ADL505" s="23"/>
      <c r="ADM505" s="19"/>
      <c r="ADW505" s="23"/>
      <c r="ADX505" s="19"/>
      <c r="AEH505" s="23"/>
      <c r="AEI505" s="19"/>
      <c r="AES505" s="23"/>
      <c r="AET505" s="19"/>
      <c r="AFD505" s="23"/>
      <c r="AFE505" s="19"/>
      <c r="AFO505" s="23"/>
      <c r="AFP505" s="19"/>
      <c r="AFZ505" s="23"/>
      <c r="AGA505" s="19"/>
      <c r="AGK505" s="23"/>
      <c r="AGL505" s="19"/>
      <c r="AGV505" s="23"/>
      <c r="AGW505" s="19"/>
      <c r="AHG505" s="23"/>
      <c r="AHH505" s="19"/>
      <c r="AHR505" s="23"/>
      <c r="AHS505" s="19"/>
      <c r="AIC505" s="23"/>
      <c r="AID505" s="19"/>
      <c r="AIN505" s="23"/>
      <c r="AIO505" s="19"/>
      <c r="AIY505" s="23"/>
      <c r="AIZ505" s="19"/>
      <c r="AJJ505" s="23"/>
      <c r="AJK505" s="19"/>
      <c r="AJU505" s="23"/>
      <c r="AJV505" s="19"/>
      <c r="AKF505" s="23"/>
      <c r="AKG505" s="19"/>
      <c r="AKQ505" s="23"/>
      <c r="AKR505" s="19"/>
      <c r="ALB505" s="23"/>
      <c r="ALC505" s="19"/>
      <c r="ALM505" s="23"/>
      <c r="ALN505" s="19"/>
      <c r="ALX505" s="23"/>
      <c r="ALY505" s="19"/>
      <c r="AMI505" s="23"/>
      <c r="AMJ505" s="19"/>
      <c r="AMT505" s="23"/>
      <c r="AMU505" s="19"/>
      <c r="ANE505" s="23"/>
      <c r="ANF505" s="19"/>
      <c r="ANP505" s="23"/>
      <c r="ANQ505" s="19"/>
      <c r="AOA505" s="23"/>
      <c r="AOB505" s="19"/>
      <c r="AOL505" s="23"/>
      <c r="AOM505" s="19"/>
      <c r="AOW505" s="23"/>
      <c r="AOX505" s="19"/>
      <c r="APH505" s="23"/>
      <c r="API505" s="19"/>
      <c r="APS505" s="23"/>
      <c r="APT505" s="19"/>
      <c r="AQD505" s="23"/>
      <c r="AQE505" s="19"/>
      <c r="AQO505" s="23"/>
      <c r="AQP505" s="19"/>
      <c r="AQZ505" s="23"/>
      <c r="ARA505" s="19"/>
      <c r="ARK505" s="23"/>
      <c r="ARL505" s="19"/>
      <c r="ARV505" s="23"/>
      <c r="ARW505" s="19"/>
      <c r="ASG505" s="23"/>
      <c r="ASH505" s="19"/>
      <c r="ASR505" s="23"/>
      <c r="ASS505" s="19"/>
      <c r="ATC505" s="23"/>
      <c r="ATD505" s="19"/>
      <c r="ATN505" s="23"/>
      <c r="ATO505" s="19"/>
      <c r="ATY505" s="23"/>
      <c r="ATZ505" s="19"/>
      <c r="AUJ505" s="23"/>
      <c r="AUK505" s="19"/>
      <c r="AUU505" s="23"/>
      <c r="AUV505" s="19"/>
      <c r="AVF505" s="23"/>
      <c r="AVG505" s="19"/>
      <c r="AVQ505" s="23"/>
      <c r="AVR505" s="19"/>
      <c r="AWB505" s="23"/>
      <c r="AWC505" s="19"/>
      <c r="AWM505" s="23"/>
      <c r="AWN505" s="19"/>
      <c r="AWX505" s="23"/>
      <c r="AWY505" s="19"/>
      <c r="AXI505" s="23"/>
      <c r="AXJ505" s="19"/>
      <c r="AXT505" s="23"/>
      <c r="AXU505" s="19"/>
      <c r="AYE505" s="23"/>
      <c r="AYF505" s="19"/>
      <c r="AYP505" s="23"/>
      <c r="AYQ505" s="19"/>
      <c r="AZA505" s="23"/>
      <c r="AZB505" s="19"/>
      <c r="AZL505" s="23"/>
      <c r="AZM505" s="19"/>
      <c r="AZW505" s="23"/>
      <c r="AZX505" s="19"/>
      <c r="BAH505" s="23"/>
      <c r="BAI505" s="19"/>
      <c r="BAS505" s="23"/>
      <c r="BAT505" s="19"/>
      <c r="BBD505" s="23"/>
      <c r="BBE505" s="19"/>
      <c r="BBO505" s="23"/>
      <c r="BBP505" s="19"/>
      <c r="BBZ505" s="23"/>
      <c r="BCA505" s="19"/>
      <c r="BCK505" s="23"/>
      <c r="BCL505" s="19"/>
      <c r="BCV505" s="23"/>
      <c r="BCW505" s="19"/>
      <c r="BDG505" s="23"/>
      <c r="BDH505" s="19"/>
      <c r="BDR505" s="23"/>
      <c r="BDS505" s="19"/>
      <c r="BEC505" s="23"/>
      <c r="BED505" s="19"/>
      <c r="BEN505" s="23"/>
      <c r="BEO505" s="19"/>
      <c r="BEY505" s="23"/>
      <c r="BEZ505" s="19"/>
      <c r="BFJ505" s="23"/>
      <c r="BFK505" s="19"/>
      <c r="BFU505" s="23"/>
      <c r="BFV505" s="19"/>
      <c r="BGF505" s="23"/>
      <c r="BGG505" s="19"/>
      <c r="BGQ505" s="23"/>
      <c r="BGR505" s="19"/>
      <c r="BHB505" s="23"/>
      <c r="BHC505" s="19"/>
      <c r="BHM505" s="23"/>
      <c r="BHN505" s="19"/>
      <c r="BHX505" s="23"/>
      <c r="BHY505" s="19"/>
      <c r="BII505" s="23"/>
      <c r="BIJ505" s="19"/>
      <c r="BIT505" s="23"/>
      <c r="BIU505" s="19"/>
      <c r="BJE505" s="23"/>
      <c r="BJF505" s="19"/>
      <c r="BJP505" s="23"/>
      <c r="BJQ505" s="19"/>
      <c r="BKA505" s="23"/>
      <c r="BKB505" s="19"/>
      <c r="BKL505" s="23"/>
      <c r="BKM505" s="19"/>
      <c r="BKW505" s="23"/>
      <c r="BKX505" s="19"/>
      <c r="BLH505" s="23"/>
      <c r="BLI505" s="19"/>
      <c r="BLS505" s="23"/>
      <c r="BLT505" s="19"/>
      <c r="BMD505" s="23"/>
      <c r="BME505" s="19"/>
      <c r="BMO505" s="23"/>
      <c r="BMP505" s="19"/>
      <c r="BMZ505" s="23"/>
      <c r="BNA505" s="19"/>
      <c r="BNK505" s="23"/>
      <c r="BNL505" s="19"/>
      <c r="BNV505" s="23"/>
      <c r="BNW505" s="19"/>
      <c r="BOG505" s="23"/>
      <c r="BOH505" s="19"/>
      <c r="BOR505" s="23"/>
      <c r="BOS505" s="19"/>
      <c r="BPC505" s="23"/>
      <c r="BPD505" s="19"/>
      <c r="BPN505" s="23"/>
      <c r="BPO505" s="19"/>
      <c r="BPY505" s="23"/>
      <c r="BPZ505" s="19"/>
      <c r="BQJ505" s="23"/>
      <c r="BQK505" s="19"/>
      <c r="BQU505" s="23"/>
      <c r="BQV505" s="19"/>
      <c r="BRF505" s="23"/>
      <c r="BRG505" s="19"/>
      <c r="BRQ505" s="23"/>
      <c r="BRR505" s="19"/>
      <c r="BSB505" s="23"/>
      <c r="BSC505" s="19"/>
      <c r="BSM505" s="23"/>
      <c r="BSN505" s="19"/>
      <c r="BSX505" s="23"/>
      <c r="BSY505" s="19"/>
      <c r="BTI505" s="23"/>
      <c r="BTJ505" s="19"/>
      <c r="BTT505" s="23"/>
      <c r="BTU505" s="19"/>
      <c r="BUE505" s="23"/>
      <c r="BUF505" s="19"/>
      <c r="BUP505" s="23"/>
      <c r="BUQ505" s="19"/>
      <c r="BVA505" s="23"/>
      <c r="BVB505" s="19"/>
      <c r="BVL505" s="23"/>
      <c r="BVM505" s="19"/>
      <c r="BVW505" s="23"/>
      <c r="BVX505" s="19"/>
      <c r="BWH505" s="23"/>
      <c r="BWI505" s="19"/>
      <c r="BWS505" s="23"/>
      <c r="BWT505" s="19"/>
      <c r="BXD505" s="23"/>
      <c r="BXE505" s="19"/>
      <c r="BXO505" s="23"/>
      <c r="BXP505" s="19"/>
      <c r="BXZ505" s="23"/>
      <c r="BYA505" s="19"/>
      <c r="BYK505" s="23"/>
      <c r="BYL505" s="19"/>
      <c r="BYV505" s="23"/>
      <c r="BYW505" s="19"/>
      <c r="BZG505" s="23"/>
      <c r="BZH505" s="19"/>
      <c r="BZR505" s="23"/>
      <c r="BZS505" s="19"/>
      <c r="CAC505" s="23"/>
      <c r="CAD505" s="19"/>
      <c r="CAN505" s="23"/>
      <c r="CAO505" s="19"/>
      <c r="CAY505" s="23"/>
      <c r="CAZ505" s="19"/>
      <c r="CBJ505" s="23"/>
      <c r="CBK505" s="19"/>
      <c r="CBU505" s="23"/>
      <c r="CBV505" s="19"/>
      <c r="CCF505" s="23"/>
      <c r="CCG505" s="19"/>
      <c r="CCQ505" s="23"/>
      <c r="CCR505" s="19"/>
      <c r="CDB505" s="23"/>
      <c r="CDC505" s="19"/>
      <c r="CDM505" s="23"/>
      <c r="CDN505" s="19"/>
      <c r="CDX505" s="23"/>
      <c r="CDY505" s="19"/>
      <c r="CEI505" s="23"/>
      <c r="CEJ505" s="19"/>
      <c r="CET505" s="23"/>
      <c r="CEU505" s="19"/>
      <c r="CFE505" s="23"/>
      <c r="CFF505" s="19"/>
      <c r="CFP505" s="23"/>
      <c r="CFQ505" s="19"/>
      <c r="CGA505" s="23"/>
      <c r="CGB505" s="19"/>
      <c r="CGL505" s="23"/>
      <c r="CGM505" s="19"/>
      <c r="CGW505" s="23"/>
      <c r="CGX505" s="19"/>
      <c r="CHH505" s="23"/>
      <c r="CHI505" s="19"/>
      <c r="CHS505" s="23"/>
      <c r="CHT505" s="19"/>
      <c r="CID505" s="23"/>
      <c r="CIE505" s="19"/>
      <c r="CIO505" s="23"/>
      <c r="CIP505" s="19"/>
      <c r="CIZ505" s="23"/>
      <c r="CJA505" s="19"/>
      <c r="CJK505" s="23"/>
      <c r="CJL505" s="19"/>
      <c r="CJV505" s="23"/>
      <c r="CJW505" s="19"/>
      <c r="CKG505" s="23"/>
      <c r="CKH505" s="19"/>
      <c r="CKR505" s="23"/>
      <c r="CKS505" s="19"/>
      <c r="CLC505" s="23"/>
      <c r="CLD505" s="19"/>
      <c r="CLN505" s="23"/>
      <c r="CLO505" s="19"/>
      <c r="CLY505" s="23"/>
      <c r="CLZ505" s="19"/>
      <c r="CMJ505" s="23"/>
      <c r="CMK505" s="19"/>
      <c r="CMU505" s="23"/>
      <c r="CMV505" s="19"/>
      <c r="CNF505" s="23"/>
      <c r="CNG505" s="19"/>
      <c r="CNQ505" s="23"/>
      <c r="CNR505" s="19"/>
      <c r="COB505" s="23"/>
      <c r="COC505" s="19"/>
      <c r="COM505" s="23"/>
      <c r="CON505" s="19"/>
      <c r="COX505" s="23"/>
      <c r="COY505" s="19"/>
      <c r="CPI505" s="23"/>
      <c r="CPJ505" s="19"/>
      <c r="CPT505" s="23"/>
      <c r="CPU505" s="19"/>
      <c r="CQE505" s="23"/>
      <c r="CQF505" s="19"/>
      <c r="CQP505" s="23"/>
      <c r="CQQ505" s="19"/>
      <c r="CRA505" s="23"/>
      <c r="CRB505" s="19"/>
      <c r="CRL505" s="23"/>
      <c r="CRM505" s="19"/>
      <c r="CRW505" s="23"/>
      <c r="CRX505" s="19"/>
      <c r="CSH505" s="23"/>
      <c r="CSI505" s="19"/>
      <c r="CSS505" s="23"/>
      <c r="CST505" s="19"/>
      <c r="CTD505" s="23"/>
      <c r="CTE505" s="19"/>
      <c r="CTO505" s="23"/>
      <c r="CTP505" s="19"/>
      <c r="CTZ505" s="23"/>
      <c r="CUA505" s="19"/>
      <c r="CUK505" s="23"/>
      <c r="CUL505" s="19"/>
      <c r="CUV505" s="23"/>
      <c r="CUW505" s="19"/>
      <c r="CVG505" s="23"/>
      <c r="CVH505" s="19"/>
      <c r="CVR505" s="23"/>
      <c r="CVS505" s="19"/>
      <c r="CWC505" s="23"/>
      <c r="CWD505" s="19"/>
      <c r="CWN505" s="23"/>
      <c r="CWO505" s="19"/>
      <c r="CWY505" s="23"/>
      <c r="CWZ505" s="19"/>
      <c r="CXJ505" s="23"/>
      <c r="CXK505" s="19"/>
      <c r="CXU505" s="23"/>
      <c r="CXV505" s="19"/>
      <c r="CYF505" s="23"/>
      <c r="CYG505" s="19"/>
      <c r="CYQ505" s="23"/>
      <c r="CYR505" s="19"/>
      <c r="CZB505" s="23"/>
      <c r="CZC505" s="19"/>
      <c r="CZM505" s="23"/>
      <c r="CZN505" s="19"/>
      <c r="CZX505" s="23"/>
      <c r="CZY505" s="19"/>
      <c r="DAI505" s="23"/>
      <c r="DAJ505" s="19"/>
      <c r="DAT505" s="23"/>
      <c r="DAU505" s="19"/>
      <c r="DBE505" s="23"/>
      <c r="DBF505" s="19"/>
      <c r="DBP505" s="23"/>
      <c r="DBQ505" s="19"/>
      <c r="DCA505" s="23"/>
      <c r="DCB505" s="19"/>
      <c r="DCL505" s="23"/>
      <c r="DCM505" s="19"/>
      <c r="DCW505" s="23"/>
      <c r="DCX505" s="19"/>
      <c r="DDH505" s="23"/>
      <c r="DDI505" s="19"/>
      <c r="DDS505" s="23"/>
      <c r="DDT505" s="19"/>
      <c r="DED505" s="23"/>
      <c r="DEE505" s="19"/>
      <c r="DEO505" s="23"/>
      <c r="DEP505" s="19"/>
      <c r="DEZ505" s="23"/>
      <c r="DFA505" s="19"/>
      <c r="DFK505" s="23"/>
      <c r="DFL505" s="19"/>
      <c r="DFV505" s="23"/>
      <c r="DFW505" s="19"/>
      <c r="DGG505" s="23"/>
      <c r="DGH505" s="19"/>
      <c r="DGR505" s="23"/>
      <c r="DGS505" s="19"/>
      <c r="DHC505" s="23"/>
      <c r="DHD505" s="19"/>
      <c r="DHN505" s="23"/>
      <c r="DHO505" s="19"/>
      <c r="DHY505" s="23"/>
      <c r="DHZ505" s="19"/>
      <c r="DIJ505" s="23"/>
      <c r="DIK505" s="19"/>
      <c r="DIU505" s="23"/>
      <c r="DIV505" s="19"/>
      <c r="DJF505" s="23"/>
      <c r="DJG505" s="19"/>
      <c r="DJQ505" s="23"/>
      <c r="DJR505" s="19"/>
      <c r="DKB505" s="23"/>
      <c r="DKC505" s="19"/>
      <c r="DKM505" s="23"/>
      <c r="DKN505" s="19"/>
      <c r="DKX505" s="23"/>
      <c r="DKY505" s="19"/>
      <c r="DLI505" s="23"/>
      <c r="DLJ505" s="19"/>
      <c r="DLT505" s="23"/>
      <c r="DLU505" s="19"/>
      <c r="DME505" s="23"/>
      <c r="DMF505" s="19"/>
      <c r="DMP505" s="23"/>
      <c r="DMQ505" s="19"/>
      <c r="DNA505" s="23"/>
      <c r="DNB505" s="19"/>
      <c r="DNL505" s="23"/>
      <c r="DNM505" s="19"/>
      <c r="DNW505" s="23"/>
      <c r="DNX505" s="19"/>
      <c r="DOH505" s="23"/>
      <c r="DOI505" s="19"/>
      <c r="DOS505" s="23"/>
      <c r="DOT505" s="19"/>
      <c r="DPD505" s="23"/>
      <c r="DPE505" s="19"/>
      <c r="DPO505" s="23"/>
      <c r="DPP505" s="19"/>
      <c r="DPZ505" s="23"/>
      <c r="DQA505" s="19"/>
      <c r="DQK505" s="23"/>
      <c r="DQL505" s="19"/>
      <c r="DQV505" s="23"/>
      <c r="DQW505" s="19"/>
      <c r="DRG505" s="23"/>
      <c r="DRH505" s="19"/>
      <c r="DRR505" s="23"/>
      <c r="DRS505" s="19"/>
      <c r="DSC505" s="23"/>
      <c r="DSD505" s="19"/>
      <c r="DSN505" s="23"/>
      <c r="DSO505" s="19"/>
      <c r="DSY505" s="23"/>
      <c r="DSZ505" s="19"/>
      <c r="DTJ505" s="23"/>
      <c r="DTK505" s="19"/>
      <c r="DTU505" s="23"/>
      <c r="DTV505" s="19"/>
      <c r="DUF505" s="23"/>
      <c r="DUG505" s="19"/>
      <c r="DUQ505" s="23"/>
      <c r="DUR505" s="19"/>
      <c r="DVB505" s="23"/>
      <c r="DVC505" s="19"/>
      <c r="DVM505" s="23"/>
      <c r="DVN505" s="19"/>
      <c r="DVX505" s="23"/>
      <c r="DVY505" s="19"/>
      <c r="DWI505" s="23"/>
      <c r="DWJ505" s="19"/>
      <c r="DWT505" s="23"/>
      <c r="DWU505" s="19"/>
      <c r="DXE505" s="23"/>
      <c r="DXF505" s="19"/>
      <c r="DXP505" s="23"/>
      <c r="DXQ505" s="19"/>
      <c r="DYA505" s="23"/>
      <c r="DYB505" s="19"/>
      <c r="DYL505" s="23"/>
      <c r="DYM505" s="19"/>
      <c r="DYW505" s="23"/>
      <c r="DYX505" s="19"/>
      <c r="DZH505" s="23"/>
      <c r="DZI505" s="19"/>
      <c r="DZS505" s="23"/>
      <c r="DZT505" s="19"/>
      <c r="EAD505" s="23"/>
      <c r="EAE505" s="19"/>
      <c r="EAO505" s="23"/>
      <c r="EAP505" s="19"/>
      <c r="EAZ505" s="23"/>
      <c r="EBA505" s="19"/>
      <c r="EBK505" s="23"/>
      <c r="EBL505" s="19"/>
      <c r="EBV505" s="23"/>
      <c r="EBW505" s="19"/>
      <c r="ECG505" s="23"/>
      <c r="ECH505" s="19"/>
      <c r="ECR505" s="23"/>
      <c r="ECS505" s="19"/>
      <c r="EDC505" s="23"/>
      <c r="EDD505" s="19"/>
      <c r="EDN505" s="23"/>
      <c r="EDO505" s="19"/>
      <c r="EDY505" s="23"/>
      <c r="EDZ505" s="19"/>
      <c r="EEJ505" s="23"/>
      <c r="EEK505" s="19"/>
      <c r="EEU505" s="23"/>
      <c r="EEV505" s="19"/>
      <c r="EFF505" s="23"/>
      <c r="EFG505" s="19"/>
      <c r="EFQ505" s="23"/>
      <c r="EFR505" s="19"/>
      <c r="EGB505" s="23"/>
      <c r="EGC505" s="19"/>
      <c r="EGM505" s="23"/>
      <c r="EGN505" s="19"/>
      <c r="EGX505" s="23"/>
      <c r="EGY505" s="19"/>
      <c r="EHI505" s="23"/>
      <c r="EHJ505" s="19"/>
      <c r="EHT505" s="23"/>
      <c r="EHU505" s="19"/>
      <c r="EIE505" s="23"/>
      <c r="EIF505" s="19"/>
      <c r="EIP505" s="23"/>
      <c r="EIQ505" s="19"/>
      <c r="EJA505" s="23"/>
      <c r="EJB505" s="19"/>
      <c r="EJL505" s="23"/>
      <c r="EJM505" s="19"/>
      <c r="EJW505" s="23"/>
      <c r="EJX505" s="19"/>
      <c r="EKH505" s="23"/>
      <c r="EKI505" s="19"/>
      <c r="EKS505" s="23"/>
      <c r="EKT505" s="19"/>
      <c r="ELD505" s="23"/>
      <c r="ELE505" s="19"/>
      <c r="ELO505" s="23"/>
      <c r="ELP505" s="19"/>
      <c r="ELZ505" s="23"/>
      <c r="EMA505" s="19"/>
      <c r="EMK505" s="23"/>
      <c r="EML505" s="19"/>
      <c r="EMV505" s="23"/>
      <c r="EMW505" s="19"/>
      <c r="ENG505" s="23"/>
      <c r="ENH505" s="19"/>
      <c r="ENR505" s="23"/>
      <c r="ENS505" s="19"/>
      <c r="EOC505" s="23"/>
      <c r="EOD505" s="19"/>
      <c r="EON505" s="23"/>
      <c r="EOO505" s="19"/>
      <c r="EOY505" s="23"/>
      <c r="EOZ505" s="19"/>
      <c r="EPJ505" s="23"/>
      <c r="EPK505" s="19"/>
      <c r="EPU505" s="23"/>
      <c r="EPV505" s="19"/>
      <c r="EQF505" s="23"/>
      <c r="EQG505" s="19"/>
      <c r="EQQ505" s="23"/>
      <c r="EQR505" s="19"/>
      <c r="ERB505" s="23"/>
      <c r="ERC505" s="19"/>
      <c r="ERM505" s="23"/>
      <c r="ERN505" s="19"/>
      <c r="ERX505" s="23"/>
      <c r="ERY505" s="19"/>
      <c r="ESI505" s="23"/>
      <c r="ESJ505" s="19"/>
      <c r="EST505" s="23"/>
      <c r="ESU505" s="19"/>
      <c r="ETE505" s="23"/>
      <c r="ETF505" s="19"/>
      <c r="ETP505" s="23"/>
      <c r="ETQ505" s="19"/>
      <c r="EUA505" s="23"/>
      <c r="EUB505" s="19"/>
      <c r="EUL505" s="23"/>
      <c r="EUM505" s="19"/>
      <c r="EUW505" s="23"/>
      <c r="EUX505" s="19"/>
      <c r="EVH505" s="23"/>
      <c r="EVI505" s="19"/>
      <c r="EVS505" s="23"/>
      <c r="EVT505" s="19"/>
      <c r="EWD505" s="23"/>
      <c r="EWE505" s="19"/>
      <c r="EWO505" s="23"/>
      <c r="EWP505" s="19"/>
      <c r="EWZ505" s="23"/>
      <c r="EXA505" s="19"/>
      <c r="EXK505" s="23"/>
      <c r="EXL505" s="19"/>
      <c r="EXV505" s="23"/>
      <c r="EXW505" s="19"/>
      <c r="EYG505" s="23"/>
      <c r="EYH505" s="19"/>
      <c r="EYR505" s="23"/>
      <c r="EYS505" s="19"/>
      <c r="EZC505" s="23"/>
      <c r="EZD505" s="19"/>
      <c r="EZN505" s="23"/>
      <c r="EZO505" s="19"/>
      <c r="EZY505" s="23"/>
      <c r="EZZ505" s="19"/>
      <c r="FAJ505" s="23"/>
      <c r="FAK505" s="19"/>
      <c r="FAU505" s="23"/>
      <c r="FAV505" s="19"/>
      <c r="FBF505" s="23"/>
      <c r="FBG505" s="19"/>
      <c r="FBQ505" s="23"/>
      <c r="FBR505" s="19"/>
      <c r="FCB505" s="23"/>
      <c r="FCC505" s="19"/>
      <c r="FCM505" s="23"/>
      <c r="FCN505" s="19"/>
      <c r="FCX505" s="23"/>
      <c r="FCY505" s="19"/>
      <c r="FDI505" s="23"/>
      <c r="FDJ505" s="19"/>
      <c r="FDT505" s="23"/>
      <c r="FDU505" s="19"/>
      <c r="FEE505" s="23"/>
      <c r="FEF505" s="19"/>
      <c r="FEP505" s="23"/>
      <c r="FEQ505" s="19"/>
      <c r="FFA505" s="23"/>
      <c r="FFB505" s="19"/>
      <c r="FFL505" s="23"/>
      <c r="FFM505" s="19"/>
      <c r="FFW505" s="23"/>
      <c r="FFX505" s="19"/>
      <c r="FGH505" s="23"/>
      <c r="FGI505" s="19"/>
      <c r="FGS505" s="23"/>
      <c r="FGT505" s="19"/>
      <c r="FHD505" s="23"/>
      <c r="FHE505" s="19"/>
      <c r="FHO505" s="23"/>
      <c r="FHP505" s="19"/>
      <c r="FHZ505" s="23"/>
      <c r="FIA505" s="19"/>
      <c r="FIK505" s="23"/>
      <c r="FIL505" s="19"/>
      <c r="FIV505" s="23"/>
      <c r="FIW505" s="19"/>
      <c r="FJG505" s="23"/>
      <c r="FJH505" s="19"/>
      <c r="FJR505" s="23"/>
      <c r="FJS505" s="19"/>
      <c r="FKC505" s="23"/>
      <c r="FKD505" s="19"/>
      <c r="FKN505" s="23"/>
      <c r="FKO505" s="19"/>
      <c r="FKY505" s="23"/>
      <c r="FKZ505" s="19"/>
      <c r="FLJ505" s="23"/>
      <c r="FLK505" s="19"/>
      <c r="FLU505" s="23"/>
      <c r="FLV505" s="19"/>
      <c r="FMF505" s="23"/>
      <c r="FMG505" s="19"/>
      <c r="FMQ505" s="23"/>
      <c r="FMR505" s="19"/>
      <c r="FNB505" s="23"/>
      <c r="FNC505" s="19"/>
      <c r="FNM505" s="23"/>
      <c r="FNN505" s="19"/>
      <c r="FNX505" s="23"/>
      <c r="FNY505" s="19"/>
      <c r="FOI505" s="23"/>
      <c r="FOJ505" s="19"/>
      <c r="FOT505" s="23"/>
      <c r="FOU505" s="19"/>
      <c r="FPE505" s="23"/>
      <c r="FPF505" s="19"/>
      <c r="FPP505" s="23"/>
      <c r="FPQ505" s="19"/>
      <c r="FQA505" s="23"/>
      <c r="FQB505" s="19"/>
      <c r="FQL505" s="23"/>
      <c r="FQM505" s="19"/>
      <c r="FQW505" s="23"/>
      <c r="FQX505" s="19"/>
      <c r="FRH505" s="23"/>
      <c r="FRI505" s="19"/>
      <c r="FRS505" s="23"/>
      <c r="FRT505" s="19"/>
      <c r="FSD505" s="23"/>
      <c r="FSE505" s="19"/>
      <c r="FSO505" s="23"/>
      <c r="FSP505" s="19"/>
      <c r="FSZ505" s="23"/>
      <c r="FTA505" s="19"/>
      <c r="FTK505" s="23"/>
      <c r="FTL505" s="19"/>
      <c r="FTV505" s="23"/>
      <c r="FTW505" s="19"/>
      <c r="FUG505" s="23"/>
      <c r="FUH505" s="19"/>
      <c r="FUR505" s="23"/>
      <c r="FUS505" s="19"/>
      <c r="FVC505" s="23"/>
      <c r="FVD505" s="19"/>
      <c r="FVN505" s="23"/>
      <c r="FVO505" s="19"/>
      <c r="FVY505" s="23"/>
      <c r="FVZ505" s="19"/>
      <c r="FWJ505" s="23"/>
      <c r="FWK505" s="19"/>
      <c r="FWU505" s="23"/>
      <c r="FWV505" s="19"/>
      <c r="FXF505" s="23"/>
      <c r="FXG505" s="19"/>
      <c r="FXQ505" s="23"/>
      <c r="FXR505" s="19"/>
      <c r="FYB505" s="23"/>
      <c r="FYC505" s="19"/>
      <c r="FYM505" s="23"/>
      <c r="FYN505" s="19"/>
      <c r="FYX505" s="23"/>
      <c r="FYY505" s="19"/>
      <c r="FZI505" s="23"/>
      <c r="FZJ505" s="19"/>
      <c r="FZT505" s="23"/>
      <c r="FZU505" s="19"/>
      <c r="GAE505" s="23"/>
      <c r="GAF505" s="19"/>
      <c r="GAP505" s="23"/>
      <c r="GAQ505" s="19"/>
      <c r="GBA505" s="23"/>
      <c r="GBB505" s="19"/>
      <c r="GBL505" s="23"/>
      <c r="GBM505" s="19"/>
      <c r="GBW505" s="23"/>
      <c r="GBX505" s="19"/>
      <c r="GCH505" s="23"/>
      <c r="GCI505" s="19"/>
      <c r="GCS505" s="23"/>
      <c r="GCT505" s="19"/>
      <c r="GDD505" s="23"/>
      <c r="GDE505" s="19"/>
      <c r="GDO505" s="23"/>
      <c r="GDP505" s="19"/>
      <c r="GDZ505" s="23"/>
      <c r="GEA505" s="19"/>
      <c r="GEK505" s="23"/>
      <c r="GEL505" s="19"/>
      <c r="GEV505" s="23"/>
      <c r="GEW505" s="19"/>
      <c r="GFG505" s="23"/>
      <c r="GFH505" s="19"/>
      <c r="GFR505" s="23"/>
      <c r="GFS505" s="19"/>
      <c r="GGC505" s="23"/>
      <c r="GGD505" s="19"/>
      <c r="GGN505" s="23"/>
      <c r="GGO505" s="19"/>
      <c r="GGY505" s="23"/>
      <c r="GGZ505" s="19"/>
      <c r="GHJ505" s="23"/>
      <c r="GHK505" s="19"/>
      <c r="GHU505" s="23"/>
      <c r="GHV505" s="19"/>
      <c r="GIF505" s="23"/>
      <c r="GIG505" s="19"/>
      <c r="GIQ505" s="23"/>
      <c r="GIR505" s="19"/>
      <c r="GJB505" s="23"/>
      <c r="GJC505" s="19"/>
      <c r="GJM505" s="23"/>
      <c r="GJN505" s="19"/>
      <c r="GJX505" s="23"/>
      <c r="GJY505" s="19"/>
      <c r="GKI505" s="23"/>
      <c r="GKJ505" s="19"/>
      <c r="GKT505" s="23"/>
      <c r="GKU505" s="19"/>
      <c r="GLE505" s="23"/>
      <c r="GLF505" s="19"/>
      <c r="GLP505" s="23"/>
      <c r="GLQ505" s="19"/>
      <c r="GMA505" s="23"/>
      <c r="GMB505" s="19"/>
      <c r="GML505" s="23"/>
      <c r="GMM505" s="19"/>
      <c r="GMW505" s="23"/>
      <c r="GMX505" s="19"/>
      <c r="GNH505" s="23"/>
      <c r="GNI505" s="19"/>
      <c r="GNS505" s="23"/>
      <c r="GNT505" s="19"/>
      <c r="GOD505" s="23"/>
      <c r="GOE505" s="19"/>
      <c r="GOO505" s="23"/>
      <c r="GOP505" s="19"/>
      <c r="GOZ505" s="23"/>
      <c r="GPA505" s="19"/>
      <c r="GPK505" s="23"/>
      <c r="GPL505" s="19"/>
      <c r="GPV505" s="23"/>
      <c r="GPW505" s="19"/>
      <c r="GQG505" s="23"/>
      <c r="GQH505" s="19"/>
      <c r="GQR505" s="23"/>
      <c r="GQS505" s="19"/>
      <c r="GRC505" s="23"/>
      <c r="GRD505" s="19"/>
      <c r="GRN505" s="23"/>
      <c r="GRO505" s="19"/>
      <c r="GRY505" s="23"/>
      <c r="GRZ505" s="19"/>
      <c r="GSJ505" s="23"/>
      <c r="GSK505" s="19"/>
      <c r="GSU505" s="23"/>
      <c r="GSV505" s="19"/>
      <c r="GTF505" s="23"/>
      <c r="GTG505" s="19"/>
      <c r="GTQ505" s="23"/>
      <c r="GTR505" s="19"/>
      <c r="GUB505" s="23"/>
      <c r="GUC505" s="19"/>
      <c r="GUM505" s="23"/>
      <c r="GUN505" s="19"/>
      <c r="GUX505" s="23"/>
      <c r="GUY505" s="19"/>
      <c r="GVI505" s="23"/>
      <c r="GVJ505" s="19"/>
      <c r="GVT505" s="23"/>
      <c r="GVU505" s="19"/>
      <c r="GWE505" s="23"/>
      <c r="GWF505" s="19"/>
      <c r="GWP505" s="23"/>
      <c r="GWQ505" s="19"/>
      <c r="GXA505" s="23"/>
      <c r="GXB505" s="19"/>
      <c r="GXL505" s="23"/>
      <c r="GXM505" s="19"/>
      <c r="GXW505" s="23"/>
      <c r="GXX505" s="19"/>
      <c r="GYH505" s="23"/>
      <c r="GYI505" s="19"/>
      <c r="GYS505" s="23"/>
      <c r="GYT505" s="19"/>
      <c r="GZD505" s="23"/>
      <c r="GZE505" s="19"/>
      <c r="GZO505" s="23"/>
      <c r="GZP505" s="19"/>
      <c r="GZZ505" s="23"/>
      <c r="HAA505" s="19"/>
      <c r="HAK505" s="23"/>
      <c r="HAL505" s="19"/>
      <c r="HAV505" s="23"/>
      <c r="HAW505" s="19"/>
      <c r="HBG505" s="23"/>
      <c r="HBH505" s="19"/>
      <c r="HBR505" s="23"/>
      <c r="HBS505" s="19"/>
      <c r="HCC505" s="23"/>
      <c r="HCD505" s="19"/>
      <c r="HCN505" s="23"/>
      <c r="HCO505" s="19"/>
      <c r="HCY505" s="23"/>
      <c r="HCZ505" s="19"/>
      <c r="HDJ505" s="23"/>
      <c r="HDK505" s="19"/>
      <c r="HDU505" s="23"/>
      <c r="HDV505" s="19"/>
      <c r="HEF505" s="23"/>
      <c r="HEG505" s="19"/>
      <c r="HEQ505" s="23"/>
      <c r="HER505" s="19"/>
      <c r="HFB505" s="23"/>
      <c r="HFC505" s="19"/>
      <c r="HFM505" s="23"/>
      <c r="HFN505" s="19"/>
      <c r="HFX505" s="23"/>
      <c r="HFY505" s="19"/>
      <c r="HGI505" s="23"/>
      <c r="HGJ505" s="19"/>
      <c r="HGT505" s="23"/>
      <c r="HGU505" s="19"/>
      <c r="HHE505" s="23"/>
      <c r="HHF505" s="19"/>
      <c r="HHP505" s="23"/>
      <c r="HHQ505" s="19"/>
      <c r="HIA505" s="23"/>
      <c r="HIB505" s="19"/>
      <c r="HIL505" s="23"/>
      <c r="HIM505" s="19"/>
      <c r="HIW505" s="23"/>
      <c r="HIX505" s="19"/>
      <c r="HJH505" s="23"/>
      <c r="HJI505" s="19"/>
      <c r="HJS505" s="23"/>
      <c r="HJT505" s="19"/>
      <c r="HKD505" s="23"/>
      <c r="HKE505" s="19"/>
      <c r="HKO505" s="23"/>
      <c r="HKP505" s="19"/>
      <c r="HKZ505" s="23"/>
      <c r="HLA505" s="19"/>
      <c r="HLK505" s="23"/>
      <c r="HLL505" s="19"/>
      <c r="HLV505" s="23"/>
      <c r="HLW505" s="19"/>
      <c r="HMG505" s="23"/>
      <c r="HMH505" s="19"/>
      <c r="HMR505" s="23"/>
      <c r="HMS505" s="19"/>
      <c r="HNC505" s="23"/>
      <c r="HND505" s="19"/>
      <c r="HNN505" s="23"/>
      <c r="HNO505" s="19"/>
      <c r="HNY505" s="23"/>
      <c r="HNZ505" s="19"/>
      <c r="HOJ505" s="23"/>
      <c r="HOK505" s="19"/>
      <c r="HOU505" s="23"/>
      <c r="HOV505" s="19"/>
      <c r="HPF505" s="23"/>
      <c r="HPG505" s="19"/>
      <c r="HPQ505" s="23"/>
      <c r="HPR505" s="19"/>
      <c r="HQB505" s="23"/>
      <c r="HQC505" s="19"/>
      <c r="HQM505" s="23"/>
      <c r="HQN505" s="19"/>
      <c r="HQX505" s="23"/>
      <c r="HQY505" s="19"/>
      <c r="HRI505" s="23"/>
      <c r="HRJ505" s="19"/>
      <c r="HRT505" s="23"/>
      <c r="HRU505" s="19"/>
      <c r="HSE505" s="23"/>
      <c r="HSF505" s="19"/>
      <c r="HSP505" s="23"/>
      <c r="HSQ505" s="19"/>
      <c r="HTA505" s="23"/>
      <c r="HTB505" s="19"/>
      <c r="HTL505" s="23"/>
      <c r="HTM505" s="19"/>
      <c r="HTW505" s="23"/>
      <c r="HTX505" s="19"/>
      <c r="HUH505" s="23"/>
      <c r="HUI505" s="19"/>
      <c r="HUS505" s="23"/>
      <c r="HUT505" s="19"/>
      <c r="HVD505" s="23"/>
      <c r="HVE505" s="19"/>
      <c r="HVO505" s="23"/>
      <c r="HVP505" s="19"/>
      <c r="HVZ505" s="23"/>
      <c r="HWA505" s="19"/>
      <c r="HWK505" s="23"/>
      <c r="HWL505" s="19"/>
      <c r="HWV505" s="23"/>
      <c r="HWW505" s="19"/>
      <c r="HXG505" s="23"/>
      <c r="HXH505" s="19"/>
      <c r="HXR505" s="23"/>
      <c r="HXS505" s="19"/>
      <c r="HYC505" s="23"/>
      <c r="HYD505" s="19"/>
      <c r="HYN505" s="23"/>
      <c r="HYO505" s="19"/>
      <c r="HYY505" s="23"/>
      <c r="HYZ505" s="19"/>
      <c r="HZJ505" s="23"/>
      <c r="HZK505" s="19"/>
      <c r="HZU505" s="23"/>
      <c r="HZV505" s="19"/>
      <c r="IAF505" s="23"/>
      <c r="IAG505" s="19"/>
      <c r="IAQ505" s="23"/>
      <c r="IAR505" s="19"/>
      <c r="IBB505" s="23"/>
      <c r="IBC505" s="19"/>
      <c r="IBM505" s="23"/>
      <c r="IBN505" s="19"/>
      <c r="IBX505" s="23"/>
      <c r="IBY505" s="19"/>
      <c r="ICI505" s="23"/>
      <c r="ICJ505" s="19"/>
      <c r="ICT505" s="23"/>
      <c r="ICU505" s="19"/>
      <c r="IDE505" s="23"/>
      <c r="IDF505" s="19"/>
      <c r="IDP505" s="23"/>
      <c r="IDQ505" s="19"/>
      <c r="IEA505" s="23"/>
      <c r="IEB505" s="19"/>
      <c r="IEL505" s="23"/>
      <c r="IEM505" s="19"/>
      <c r="IEW505" s="23"/>
      <c r="IEX505" s="19"/>
      <c r="IFH505" s="23"/>
      <c r="IFI505" s="19"/>
      <c r="IFS505" s="23"/>
      <c r="IFT505" s="19"/>
      <c r="IGD505" s="23"/>
      <c r="IGE505" s="19"/>
      <c r="IGO505" s="23"/>
      <c r="IGP505" s="19"/>
      <c r="IGZ505" s="23"/>
      <c r="IHA505" s="19"/>
      <c r="IHK505" s="23"/>
      <c r="IHL505" s="19"/>
      <c r="IHV505" s="23"/>
      <c r="IHW505" s="19"/>
      <c r="IIG505" s="23"/>
      <c r="IIH505" s="19"/>
      <c r="IIR505" s="23"/>
      <c r="IIS505" s="19"/>
      <c r="IJC505" s="23"/>
      <c r="IJD505" s="19"/>
      <c r="IJN505" s="23"/>
      <c r="IJO505" s="19"/>
      <c r="IJY505" s="23"/>
      <c r="IJZ505" s="19"/>
      <c r="IKJ505" s="23"/>
      <c r="IKK505" s="19"/>
      <c r="IKU505" s="23"/>
      <c r="IKV505" s="19"/>
      <c r="ILF505" s="23"/>
      <c r="ILG505" s="19"/>
      <c r="ILQ505" s="23"/>
      <c r="ILR505" s="19"/>
      <c r="IMB505" s="23"/>
      <c r="IMC505" s="19"/>
      <c r="IMM505" s="23"/>
      <c r="IMN505" s="19"/>
      <c r="IMX505" s="23"/>
      <c r="IMY505" s="19"/>
      <c r="INI505" s="23"/>
      <c r="INJ505" s="19"/>
      <c r="INT505" s="23"/>
      <c r="INU505" s="19"/>
      <c r="IOE505" s="23"/>
      <c r="IOF505" s="19"/>
      <c r="IOP505" s="23"/>
      <c r="IOQ505" s="19"/>
      <c r="IPA505" s="23"/>
      <c r="IPB505" s="19"/>
      <c r="IPL505" s="23"/>
      <c r="IPM505" s="19"/>
      <c r="IPW505" s="23"/>
      <c r="IPX505" s="19"/>
      <c r="IQH505" s="23"/>
      <c r="IQI505" s="19"/>
      <c r="IQS505" s="23"/>
      <c r="IQT505" s="19"/>
      <c r="IRD505" s="23"/>
      <c r="IRE505" s="19"/>
      <c r="IRO505" s="23"/>
      <c r="IRP505" s="19"/>
      <c r="IRZ505" s="23"/>
      <c r="ISA505" s="19"/>
      <c r="ISK505" s="23"/>
      <c r="ISL505" s="19"/>
      <c r="ISV505" s="23"/>
      <c r="ISW505" s="19"/>
      <c r="ITG505" s="23"/>
      <c r="ITH505" s="19"/>
      <c r="ITR505" s="23"/>
      <c r="ITS505" s="19"/>
      <c r="IUC505" s="23"/>
      <c r="IUD505" s="19"/>
      <c r="IUN505" s="23"/>
      <c r="IUO505" s="19"/>
      <c r="IUY505" s="23"/>
      <c r="IUZ505" s="19"/>
      <c r="IVJ505" s="23"/>
      <c r="IVK505" s="19"/>
      <c r="IVU505" s="23"/>
      <c r="IVV505" s="19"/>
      <c r="IWF505" s="23"/>
      <c r="IWG505" s="19"/>
      <c r="IWQ505" s="23"/>
      <c r="IWR505" s="19"/>
      <c r="IXB505" s="23"/>
      <c r="IXC505" s="19"/>
      <c r="IXM505" s="23"/>
      <c r="IXN505" s="19"/>
      <c r="IXX505" s="23"/>
      <c r="IXY505" s="19"/>
      <c r="IYI505" s="23"/>
      <c r="IYJ505" s="19"/>
      <c r="IYT505" s="23"/>
      <c r="IYU505" s="19"/>
      <c r="IZE505" s="23"/>
      <c r="IZF505" s="19"/>
      <c r="IZP505" s="23"/>
      <c r="IZQ505" s="19"/>
      <c r="JAA505" s="23"/>
      <c r="JAB505" s="19"/>
      <c r="JAL505" s="23"/>
      <c r="JAM505" s="19"/>
      <c r="JAW505" s="23"/>
      <c r="JAX505" s="19"/>
      <c r="JBH505" s="23"/>
      <c r="JBI505" s="19"/>
      <c r="JBS505" s="23"/>
      <c r="JBT505" s="19"/>
      <c r="JCD505" s="23"/>
      <c r="JCE505" s="19"/>
      <c r="JCO505" s="23"/>
      <c r="JCP505" s="19"/>
      <c r="JCZ505" s="23"/>
      <c r="JDA505" s="19"/>
      <c r="JDK505" s="23"/>
      <c r="JDL505" s="19"/>
      <c r="JDV505" s="23"/>
      <c r="JDW505" s="19"/>
      <c r="JEG505" s="23"/>
      <c r="JEH505" s="19"/>
      <c r="JER505" s="23"/>
      <c r="JES505" s="19"/>
      <c r="JFC505" s="23"/>
      <c r="JFD505" s="19"/>
      <c r="JFN505" s="23"/>
      <c r="JFO505" s="19"/>
      <c r="JFY505" s="23"/>
      <c r="JFZ505" s="19"/>
      <c r="JGJ505" s="23"/>
      <c r="JGK505" s="19"/>
      <c r="JGU505" s="23"/>
      <c r="JGV505" s="19"/>
      <c r="JHF505" s="23"/>
      <c r="JHG505" s="19"/>
      <c r="JHQ505" s="23"/>
      <c r="JHR505" s="19"/>
      <c r="JIB505" s="23"/>
      <c r="JIC505" s="19"/>
      <c r="JIM505" s="23"/>
      <c r="JIN505" s="19"/>
      <c r="JIX505" s="23"/>
      <c r="JIY505" s="19"/>
      <c r="JJI505" s="23"/>
      <c r="JJJ505" s="19"/>
      <c r="JJT505" s="23"/>
      <c r="JJU505" s="19"/>
      <c r="JKE505" s="23"/>
      <c r="JKF505" s="19"/>
      <c r="JKP505" s="23"/>
      <c r="JKQ505" s="19"/>
      <c r="JLA505" s="23"/>
      <c r="JLB505" s="19"/>
      <c r="JLL505" s="23"/>
      <c r="JLM505" s="19"/>
      <c r="JLW505" s="23"/>
      <c r="JLX505" s="19"/>
      <c r="JMH505" s="23"/>
      <c r="JMI505" s="19"/>
      <c r="JMS505" s="23"/>
      <c r="JMT505" s="19"/>
      <c r="JND505" s="23"/>
      <c r="JNE505" s="19"/>
      <c r="JNO505" s="23"/>
      <c r="JNP505" s="19"/>
      <c r="JNZ505" s="23"/>
      <c r="JOA505" s="19"/>
      <c r="JOK505" s="23"/>
      <c r="JOL505" s="19"/>
      <c r="JOV505" s="23"/>
      <c r="JOW505" s="19"/>
      <c r="JPG505" s="23"/>
      <c r="JPH505" s="19"/>
      <c r="JPR505" s="23"/>
      <c r="JPS505" s="19"/>
      <c r="JQC505" s="23"/>
      <c r="JQD505" s="19"/>
      <c r="JQN505" s="23"/>
      <c r="JQO505" s="19"/>
      <c r="JQY505" s="23"/>
      <c r="JQZ505" s="19"/>
      <c r="JRJ505" s="23"/>
      <c r="JRK505" s="19"/>
      <c r="JRU505" s="23"/>
      <c r="JRV505" s="19"/>
      <c r="JSF505" s="23"/>
      <c r="JSG505" s="19"/>
      <c r="JSQ505" s="23"/>
      <c r="JSR505" s="19"/>
      <c r="JTB505" s="23"/>
      <c r="JTC505" s="19"/>
      <c r="JTM505" s="23"/>
      <c r="JTN505" s="19"/>
      <c r="JTX505" s="23"/>
      <c r="JTY505" s="19"/>
      <c r="JUI505" s="23"/>
      <c r="JUJ505" s="19"/>
      <c r="JUT505" s="23"/>
      <c r="JUU505" s="19"/>
      <c r="JVE505" s="23"/>
      <c r="JVF505" s="19"/>
      <c r="JVP505" s="23"/>
      <c r="JVQ505" s="19"/>
      <c r="JWA505" s="23"/>
      <c r="JWB505" s="19"/>
      <c r="JWL505" s="23"/>
      <c r="JWM505" s="19"/>
      <c r="JWW505" s="23"/>
      <c r="JWX505" s="19"/>
      <c r="JXH505" s="23"/>
      <c r="JXI505" s="19"/>
      <c r="JXS505" s="23"/>
      <c r="JXT505" s="19"/>
      <c r="JYD505" s="23"/>
      <c r="JYE505" s="19"/>
      <c r="JYO505" s="23"/>
      <c r="JYP505" s="19"/>
      <c r="JYZ505" s="23"/>
      <c r="JZA505" s="19"/>
      <c r="JZK505" s="23"/>
      <c r="JZL505" s="19"/>
      <c r="JZV505" s="23"/>
      <c r="JZW505" s="19"/>
      <c r="KAG505" s="23"/>
      <c r="KAH505" s="19"/>
      <c r="KAR505" s="23"/>
      <c r="KAS505" s="19"/>
      <c r="KBC505" s="23"/>
      <c r="KBD505" s="19"/>
      <c r="KBN505" s="23"/>
      <c r="KBO505" s="19"/>
      <c r="KBY505" s="23"/>
      <c r="KBZ505" s="19"/>
      <c r="KCJ505" s="23"/>
      <c r="KCK505" s="19"/>
      <c r="KCU505" s="23"/>
      <c r="KCV505" s="19"/>
      <c r="KDF505" s="23"/>
      <c r="KDG505" s="19"/>
      <c r="KDQ505" s="23"/>
      <c r="KDR505" s="19"/>
      <c r="KEB505" s="23"/>
      <c r="KEC505" s="19"/>
      <c r="KEM505" s="23"/>
      <c r="KEN505" s="19"/>
      <c r="KEX505" s="23"/>
      <c r="KEY505" s="19"/>
      <c r="KFI505" s="23"/>
      <c r="KFJ505" s="19"/>
      <c r="KFT505" s="23"/>
      <c r="KFU505" s="19"/>
      <c r="KGE505" s="23"/>
      <c r="KGF505" s="19"/>
      <c r="KGP505" s="23"/>
      <c r="KGQ505" s="19"/>
      <c r="KHA505" s="23"/>
      <c r="KHB505" s="19"/>
      <c r="KHL505" s="23"/>
      <c r="KHM505" s="19"/>
      <c r="KHW505" s="23"/>
      <c r="KHX505" s="19"/>
      <c r="KIH505" s="23"/>
      <c r="KII505" s="19"/>
      <c r="KIS505" s="23"/>
      <c r="KIT505" s="19"/>
      <c r="KJD505" s="23"/>
      <c r="KJE505" s="19"/>
      <c r="KJO505" s="23"/>
      <c r="KJP505" s="19"/>
      <c r="KJZ505" s="23"/>
      <c r="KKA505" s="19"/>
      <c r="KKK505" s="23"/>
      <c r="KKL505" s="19"/>
      <c r="KKV505" s="23"/>
      <c r="KKW505" s="19"/>
      <c r="KLG505" s="23"/>
      <c r="KLH505" s="19"/>
      <c r="KLR505" s="23"/>
      <c r="KLS505" s="19"/>
      <c r="KMC505" s="23"/>
      <c r="KMD505" s="19"/>
      <c r="KMN505" s="23"/>
      <c r="KMO505" s="19"/>
      <c r="KMY505" s="23"/>
      <c r="KMZ505" s="19"/>
      <c r="KNJ505" s="23"/>
      <c r="KNK505" s="19"/>
      <c r="KNU505" s="23"/>
      <c r="KNV505" s="19"/>
      <c r="KOF505" s="23"/>
      <c r="KOG505" s="19"/>
      <c r="KOQ505" s="23"/>
      <c r="KOR505" s="19"/>
      <c r="KPB505" s="23"/>
      <c r="KPC505" s="19"/>
      <c r="KPM505" s="23"/>
      <c r="KPN505" s="19"/>
      <c r="KPX505" s="23"/>
      <c r="KPY505" s="19"/>
      <c r="KQI505" s="23"/>
      <c r="KQJ505" s="19"/>
      <c r="KQT505" s="23"/>
      <c r="KQU505" s="19"/>
      <c r="KRE505" s="23"/>
      <c r="KRF505" s="19"/>
      <c r="KRP505" s="23"/>
      <c r="KRQ505" s="19"/>
      <c r="KSA505" s="23"/>
      <c r="KSB505" s="19"/>
      <c r="KSL505" s="23"/>
      <c r="KSM505" s="19"/>
      <c r="KSW505" s="23"/>
      <c r="KSX505" s="19"/>
      <c r="KTH505" s="23"/>
      <c r="KTI505" s="19"/>
      <c r="KTS505" s="23"/>
      <c r="KTT505" s="19"/>
      <c r="KUD505" s="23"/>
      <c r="KUE505" s="19"/>
      <c r="KUO505" s="23"/>
      <c r="KUP505" s="19"/>
      <c r="KUZ505" s="23"/>
      <c r="KVA505" s="19"/>
      <c r="KVK505" s="23"/>
      <c r="KVL505" s="19"/>
      <c r="KVV505" s="23"/>
      <c r="KVW505" s="19"/>
      <c r="KWG505" s="23"/>
      <c r="KWH505" s="19"/>
      <c r="KWR505" s="23"/>
      <c r="KWS505" s="19"/>
      <c r="KXC505" s="23"/>
      <c r="KXD505" s="19"/>
      <c r="KXN505" s="23"/>
      <c r="KXO505" s="19"/>
      <c r="KXY505" s="23"/>
      <c r="KXZ505" s="19"/>
      <c r="KYJ505" s="23"/>
      <c r="KYK505" s="19"/>
      <c r="KYU505" s="23"/>
      <c r="KYV505" s="19"/>
      <c r="KZF505" s="23"/>
      <c r="KZG505" s="19"/>
      <c r="KZQ505" s="23"/>
      <c r="KZR505" s="19"/>
      <c r="LAB505" s="23"/>
      <c r="LAC505" s="19"/>
      <c r="LAM505" s="23"/>
      <c r="LAN505" s="19"/>
      <c r="LAX505" s="23"/>
      <c r="LAY505" s="19"/>
      <c r="LBI505" s="23"/>
      <c r="LBJ505" s="19"/>
      <c r="LBT505" s="23"/>
      <c r="LBU505" s="19"/>
      <c r="LCE505" s="23"/>
      <c r="LCF505" s="19"/>
      <c r="LCP505" s="23"/>
      <c r="LCQ505" s="19"/>
      <c r="LDA505" s="23"/>
      <c r="LDB505" s="19"/>
      <c r="LDL505" s="23"/>
      <c r="LDM505" s="19"/>
      <c r="LDW505" s="23"/>
      <c r="LDX505" s="19"/>
      <c r="LEH505" s="23"/>
      <c r="LEI505" s="19"/>
      <c r="LES505" s="23"/>
      <c r="LET505" s="19"/>
      <c r="LFD505" s="23"/>
      <c r="LFE505" s="19"/>
      <c r="LFO505" s="23"/>
      <c r="LFP505" s="19"/>
      <c r="LFZ505" s="23"/>
      <c r="LGA505" s="19"/>
      <c r="LGK505" s="23"/>
      <c r="LGL505" s="19"/>
      <c r="LGV505" s="23"/>
      <c r="LGW505" s="19"/>
      <c r="LHG505" s="23"/>
      <c r="LHH505" s="19"/>
      <c r="LHR505" s="23"/>
      <c r="LHS505" s="19"/>
      <c r="LIC505" s="23"/>
      <c r="LID505" s="19"/>
      <c r="LIN505" s="23"/>
      <c r="LIO505" s="19"/>
      <c r="LIY505" s="23"/>
      <c r="LIZ505" s="19"/>
      <c r="LJJ505" s="23"/>
      <c r="LJK505" s="19"/>
      <c r="LJU505" s="23"/>
      <c r="LJV505" s="19"/>
      <c r="LKF505" s="23"/>
      <c r="LKG505" s="19"/>
      <c r="LKQ505" s="23"/>
      <c r="LKR505" s="19"/>
      <c r="LLB505" s="23"/>
      <c r="LLC505" s="19"/>
      <c r="LLM505" s="23"/>
      <c r="LLN505" s="19"/>
      <c r="LLX505" s="23"/>
      <c r="LLY505" s="19"/>
      <c r="LMI505" s="23"/>
      <c r="LMJ505" s="19"/>
      <c r="LMT505" s="23"/>
      <c r="LMU505" s="19"/>
      <c r="LNE505" s="23"/>
      <c r="LNF505" s="19"/>
      <c r="LNP505" s="23"/>
      <c r="LNQ505" s="19"/>
      <c r="LOA505" s="23"/>
      <c r="LOB505" s="19"/>
      <c r="LOL505" s="23"/>
      <c r="LOM505" s="19"/>
      <c r="LOW505" s="23"/>
      <c r="LOX505" s="19"/>
      <c r="LPH505" s="23"/>
      <c r="LPI505" s="19"/>
      <c r="LPS505" s="23"/>
      <c r="LPT505" s="19"/>
      <c r="LQD505" s="23"/>
      <c r="LQE505" s="19"/>
      <c r="LQO505" s="23"/>
      <c r="LQP505" s="19"/>
      <c r="LQZ505" s="23"/>
      <c r="LRA505" s="19"/>
      <c r="LRK505" s="23"/>
      <c r="LRL505" s="19"/>
      <c r="LRV505" s="23"/>
      <c r="LRW505" s="19"/>
      <c r="LSG505" s="23"/>
      <c r="LSH505" s="19"/>
      <c r="LSR505" s="23"/>
      <c r="LSS505" s="19"/>
      <c r="LTC505" s="23"/>
      <c r="LTD505" s="19"/>
      <c r="LTN505" s="23"/>
      <c r="LTO505" s="19"/>
      <c r="LTY505" s="23"/>
      <c r="LTZ505" s="19"/>
      <c r="LUJ505" s="23"/>
      <c r="LUK505" s="19"/>
      <c r="LUU505" s="23"/>
      <c r="LUV505" s="19"/>
      <c r="LVF505" s="23"/>
      <c r="LVG505" s="19"/>
      <c r="LVQ505" s="23"/>
      <c r="LVR505" s="19"/>
      <c r="LWB505" s="23"/>
      <c r="LWC505" s="19"/>
      <c r="LWM505" s="23"/>
      <c r="LWN505" s="19"/>
      <c r="LWX505" s="23"/>
      <c r="LWY505" s="19"/>
      <c r="LXI505" s="23"/>
      <c r="LXJ505" s="19"/>
      <c r="LXT505" s="23"/>
      <c r="LXU505" s="19"/>
      <c r="LYE505" s="23"/>
      <c r="LYF505" s="19"/>
      <c r="LYP505" s="23"/>
      <c r="LYQ505" s="19"/>
      <c r="LZA505" s="23"/>
      <c r="LZB505" s="19"/>
      <c r="LZL505" s="23"/>
      <c r="LZM505" s="19"/>
      <c r="LZW505" s="23"/>
      <c r="LZX505" s="19"/>
      <c r="MAH505" s="23"/>
      <c r="MAI505" s="19"/>
      <c r="MAS505" s="23"/>
      <c r="MAT505" s="19"/>
      <c r="MBD505" s="23"/>
      <c r="MBE505" s="19"/>
      <c r="MBO505" s="23"/>
      <c r="MBP505" s="19"/>
      <c r="MBZ505" s="23"/>
      <c r="MCA505" s="19"/>
      <c r="MCK505" s="23"/>
      <c r="MCL505" s="19"/>
      <c r="MCV505" s="23"/>
      <c r="MCW505" s="19"/>
      <c r="MDG505" s="23"/>
      <c r="MDH505" s="19"/>
      <c r="MDR505" s="23"/>
      <c r="MDS505" s="19"/>
      <c r="MEC505" s="23"/>
      <c r="MED505" s="19"/>
      <c r="MEN505" s="23"/>
      <c r="MEO505" s="19"/>
      <c r="MEY505" s="23"/>
      <c r="MEZ505" s="19"/>
      <c r="MFJ505" s="23"/>
      <c r="MFK505" s="19"/>
      <c r="MFU505" s="23"/>
      <c r="MFV505" s="19"/>
      <c r="MGF505" s="23"/>
      <c r="MGG505" s="19"/>
      <c r="MGQ505" s="23"/>
      <c r="MGR505" s="19"/>
      <c r="MHB505" s="23"/>
      <c r="MHC505" s="19"/>
      <c r="MHM505" s="23"/>
      <c r="MHN505" s="19"/>
      <c r="MHX505" s="23"/>
      <c r="MHY505" s="19"/>
      <c r="MII505" s="23"/>
      <c r="MIJ505" s="19"/>
      <c r="MIT505" s="23"/>
      <c r="MIU505" s="19"/>
      <c r="MJE505" s="23"/>
      <c r="MJF505" s="19"/>
      <c r="MJP505" s="23"/>
      <c r="MJQ505" s="19"/>
      <c r="MKA505" s="23"/>
      <c r="MKB505" s="19"/>
      <c r="MKL505" s="23"/>
      <c r="MKM505" s="19"/>
      <c r="MKW505" s="23"/>
      <c r="MKX505" s="19"/>
      <c r="MLH505" s="23"/>
      <c r="MLI505" s="19"/>
      <c r="MLS505" s="23"/>
      <c r="MLT505" s="19"/>
      <c r="MMD505" s="23"/>
      <c r="MME505" s="19"/>
      <c r="MMO505" s="23"/>
      <c r="MMP505" s="19"/>
      <c r="MMZ505" s="23"/>
      <c r="MNA505" s="19"/>
      <c r="MNK505" s="23"/>
      <c r="MNL505" s="19"/>
      <c r="MNV505" s="23"/>
      <c r="MNW505" s="19"/>
      <c r="MOG505" s="23"/>
      <c r="MOH505" s="19"/>
      <c r="MOR505" s="23"/>
      <c r="MOS505" s="19"/>
      <c r="MPC505" s="23"/>
      <c r="MPD505" s="19"/>
      <c r="MPN505" s="23"/>
      <c r="MPO505" s="19"/>
      <c r="MPY505" s="23"/>
      <c r="MPZ505" s="19"/>
      <c r="MQJ505" s="23"/>
      <c r="MQK505" s="19"/>
      <c r="MQU505" s="23"/>
      <c r="MQV505" s="19"/>
      <c r="MRF505" s="23"/>
      <c r="MRG505" s="19"/>
      <c r="MRQ505" s="23"/>
      <c r="MRR505" s="19"/>
      <c r="MSB505" s="23"/>
      <c r="MSC505" s="19"/>
      <c r="MSM505" s="23"/>
      <c r="MSN505" s="19"/>
      <c r="MSX505" s="23"/>
      <c r="MSY505" s="19"/>
      <c r="MTI505" s="23"/>
      <c r="MTJ505" s="19"/>
      <c r="MTT505" s="23"/>
      <c r="MTU505" s="19"/>
      <c r="MUE505" s="23"/>
      <c r="MUF505" s="19"/>
      <c r="MUP505" s="23"/>
      <c r="MUQ505" s="19"/>
      <c r="MVA505" s="23"/>
      <c r="MVB505" s="19"/>
      <c r="MVL505" s="23"/>
      <c r="MVM505" s="19"/>
      <c r="MVW505" s="23"/>
      <c r="MVX505" s="19"/>
      <c r="MWH505" s="23"/>
      <c r="MWI505" s="19"/>
      <c r="MWS505" s="23"/>
      <c r="MWT505" s="19"/>
      <c r="MXD505" s="23"/>
      <c r="MXE505" s="19"/>
      <c r="MXO505" s="23"/>
      <c r="MXP505" s="19"/>
      <c r="MXZ505" s="23"/>
      <c r="MYA505" s="19"/>
      <c r="MYK505" s="23"/>
      <c r="MYL505" s="19"/>
      <c r="MYV505" s="23"/>
      <c r="MYW505" s="19"/>
      <c r="MZG505" s="23"/>
      <c r="MZH505" s="19"/>
      <c r="MZR505" s="23"/>
      <c r="MZS505" s="19"/>
      <c r="NAC505" s="23"/>
      <c r="NAD505" s="19"/>
      <c r="NAN505" s="23"/>
      <c r="NAO505" s="19"/>
      <c r="NAY505" s="23"/>
      <c r="NAZ505" s="19"/>
      <c r="NBJ505" s="23"/>
      <c r="NBK505" s="19"/>
      <c r="NBU505" s="23"/>
      <c r="NBV505" s="19"/>
      <c r="NCF505" s="23"/>
      <c r="NCG505" s="19"/>
      <c r="NCQ505" s="23"/>
      <c r="NCR505" s="19"/>
      <c r="NDB505" s="23"/>
      <c r="NDC505" s="19"/>
      <c r="NDM505" s="23"/>
      <c r="NDN505" s="19"/>
      <c r="NDX505" s="23"/>
      <c r="NDY505" s="19"/>
      <c r="NEI505" s="23"/>
      <c r="NEJ505" s="19"/>
      <c r="NET505" s="23"/>
      <c r="NEU505" s="19"/>
      <c r="NFE505" s="23"/>
      <c r="NFF505" s="19"/>
      <c r="NFP505" s="23"/>
      <c r="NFQ505" s="19"/>
      <c r="NGA505" s="23"/>
      <c r="NGB505" s="19"/>
      <c r="NGL505" s="23"/>
      <c r="NGM505" s="19"/>
      <c r="NGW505" s="23"/>
      <c r="NGX505" s="19"/>
      <c r="NHH505" s="23"/>
      <c r="NHI505" s="19"/>
      <c r="NHS505" s="23"/>
      <c r="NHT505" s="19"/>
      <c r="NID505" s="23"/>
      <c r="NIE505" s="19"/>
      <c r="NIO505" s="23"/>
      <c r="NIP505" s="19"/>
      <c r="NIZ505" s="23"/>
      <c r="NJA505" s="19"/>
      <c r="NJK505" s="23"/>
      <c r="NJL505" s="19"/>
      <c r="NJV505" s="23"/>
      <c r="NJW505" s="19"/>
      <c r="NKG505" s="23"/>
      <c r="NKH505" s="19"/>
      <c r="NKR505" s="23"/>
      <c r="NKS505" s="19"/>
      <c r="NLC505" s="23"/>
      <c r="NLD505" s="19"/>
      <c r="NLN505" s="23"/>
      <c r="NLO505" s="19"/>
      <c r="NLY505" s="23"/>
      <c r="NLZ505" s="19"/>
      <c r="NMJ505" s="23"/>
      <c r="NMK505" s="19"/>
      <c r="NMU505" s="23"/>
      <c r="NMV505" s="19"/>
      <c r="NNF505" s="23"/>
      <c r="NNG505" s="19"/>
      <c r="NNQ505" s="23"/>
      <c r="NNR505" s="19"/>
      <c r="NOB505" s="23"/>
      <c r="NOC505" s="19"/>
      <c r="NOM505" s="23"/>
      <c r="NON505" s="19"/>
      <c r="NOX505" s="23"/>
      <c r="NOY505" s="19"/>
      <c r="NPI505" s="23"/>
      <c r="NPJ505" s="19"/>
      <c r="NPT505" s="23"/>
      <c r="NPU505" s="19"/>
      <c r="NQE505" s="23"/>
      <c r="NQF505" s="19"/>
      <c r="NQP505" s="23"/>
      <c r="NQQ505" s="19"/>
      <c r="NRA505" s="23"/>
      <c r="NRB505" s="19"/>
      <c r="NRL505" s="23"/>
      <c r="NRM505" s="19"/>
      <c r="NRW505" s="23"/>
      <c r="NRX505" s="19"/>
      <c r="NSH505" s="23"/>
      <c r="NSI505" s="19"/>
      <c r="NSS505" s="23"/>
      <c r="NST505" s="19"/>
      <c r="NTD505" s="23"/>
      <c r="NTE505" s="19"/>
      <c r="NTO505" s="23"/>
      <c r="NTP505" s="19"/>
      <c r="NTZ505" s="23"/>
      <c r="NUA505" s="19"/>
      <c r="NUK505" s="23"/>
      <c r="NUL505" s="19"/>
      <c r="NUV505" s="23"/>
      <c r="NUW505" s="19"/>
      <c r="NVG505" s="23"/>
      <c r="NVH505" s="19"/>
      <c r="NVR505" s="23"/>
      <c r="NVS505" s="19"/>
      <c r="NWC505" s="23"/>
      <c r="NWD505" s="19"/>
      <c r="NWN505" s="23"/>
      <c r="NWO505" s="19"/>
      <c r="NWY505" s="23"/>
      <c r="NWZ505" s="19"/>
      <c r="NXJ505" s="23"/>
      <c r="NXK505" s="19"/>
      <c r="NXU505" s="23"/>
      <c r="NXV505" s="19"/>
      <c r="NYF505" s="23"/>
      <c r="NYG505" s="19"/>
      <c r="NYQ505" s="23"/>
      <c r="NYR505" s="19"/>
      <c r="NZB505" s="23"/>
      <c r="NZC505" s="19"/>
      <c r="NZM505" s="23"/>
      <c r="NZN505" s="19"/>
      <c r="NZX505" s="23"/>
      <c r="NZY505" s="19"/>
      <c r="OAI505" s="23"/>
      <c r="OAJ505" s="19"/>
      <c r="OAT505" s="23"/>
      <c r="OAU505" s="19"/>
      <c r="OBE505" s="23"/>
      <c r="OBF505" s="19"/>
      <c r="OBP505" s="23"/>
      <c r="OBQ505" s="19"/>
      <c r="OCA505" s="23"/>
      <c r="OCB505" s="19"/>
      <c r="OCL505" s="23"/>
      <c r="OCM505" s="19"/>
      <c r="OCW505" s="23"/>
      <c r="OCX505" s="19"/>
      <c r="ODH505" s="23"/>
      <c r="ODI505" s="19"/>
      <c r="ODS505" s="23"/>
      <c r="ODT505" s="19"/>
      <c r="OED505" s="23"/>
      <c r="OEE505" s="19"/>
      <c r="OEO505" s="23"/>
      <c r="OEP505" s="19"/>
      <c r="OEZ505" s="23"/>
      <c r="OFA505" s="19"/>
      <c r="OFK505" s="23"/>
      <c r="OFL505" s="19"/>
      <c r="OFV505" s="23"/>
      <c r="OFW505" s="19"/>
      <c r="OGG505" s="23"/>
      <c r="OGH505" s="19"/>
      <c r="OGR505" s="23"/>
      <c r="OGS505" s="19"/>
      <c r="OHC505" s="23"/>
      <c r="OHD505" s="19"/>
      <c r="OHN505" s="23"/>
      <c r="OHO505" s="19"/>
      <c r="OHY505" s="23"/>
      <c r="OHZ505" s="19"/>
      <c r="OIJ505" s="23"/>
      <c r="OIK505" s="19"/>
      <c r="OIU505" s="23"/>
      <c r="OIV505" s="19"/>
      <c r="OJF505" s="23"/>
      <c r="OJG505" s="19"/>
      <c r="OJQ505" s="23"/>
      <c r="OJR505" s="19"/>
      <c r="OKB505" s="23"/>
      <c r="OKC505" s="19"/>
      <c r="OKM505" s="23"/>
      <c r="OKN505" s="19"/>
      <c r="OKX505" s="23"/>
      <c r="OKY505" s="19"/>
      <c r="OLI505" s="23"/>
      <c r="OLJ505" s="19"/>
      <c r="OLT505" s="23"/>
      <c r="OLU505" s="19"/>
      <c r="OME505" s="23"/>
      <c r="OMF505" s="19"/>
      <c r="OMP505" s="23"/>
      <c r="OMQ505" s="19"/>
      <c r="ONA505" s="23"/>
      <c r="ONB505" s="19"/>
      <c r="ONL505" s="23"/>
      <c r="ONM505" s="19"/>
      <c r="ONW505" s="23"/>
      <c r="ONX505" s="19"/>
      <c r="OOH505" s="23"/>
      <c r="OOI505" s="19"/>
      <c r="OOS505" s="23"/>
      <c r="OOT505" s="19"/>
      <c r="OPD505" s="23"/>
      <c r="OPE505" s="19"/>
      <c r="OPO505" s="23"/>
      <c r="OPP505" s="19"/>
      <c r="OPZ505" s="23"/>
      <c r="OQA505" s="19"/>
      <c r="OQK505" s="23"/>
      <c r="OQL505" s="19"/>
      <c r="OQV505" s="23"/>
      <c r="OQW505" s="19"/>
      <c r="ORG505" s="23"/>
      <c r="ORH505" s="19"/>
      <c r="ORR505" s="23"/>
      <c r="ORS505" s="19"/>
      <c r="OSC505" s="23"/>
      <c r="OSD505" s="19"/>
      <c r="OSN505" s="23"/>
      <c r="OSO505" s="19"/>
      <c r="OSY505" s="23"/>
      <c r="OSZ505" s="19"/>
      <c r="OTJ505" s="23"/>
      <c r="OTK505" s="19"/>
      <c r="OTU505" s="23"/>
      <c r="OTV505" s="19"/>
      <c r="OUF505" s="23"/>
      <c r="OUG505" s="19"/>
      <c r="OUQ505" s="23"/>
      <c r="OUR505" s="19"/>
      <c r="OVB505" s="23"/>
      <c r="OVC505" s="19"/>
      <c r="OVM505" s="23"/>
      <c r="OVN505" s="19"/>
      <c r="OVX505" s="23"/>
      <c r="OVY505" s="19"/>
      <c r="OWI505" s="23"/>
      <c r="OWJ505" s="19"/>
      <c r="OWT505" s="23"/>
      <c r="OWU505" s="19"/>
      <c r="OXE505" s="23"/>
      <c r="OXF505" s="19"/>
      <c r="OXP505" s="23"/>
      <c r="OXQ505" s="19"/>
      <c r="OYA505" s="23"/>
      <c r="OYB505" s="19"/>
      <c r="OYL505" s="23"/>
      <c r="OYM505" s="19"/>
      <c r="OYW505" s="23"/>
      <c r="OYX505" s="19"/>
      <c r="OZH505" s="23"/>
      <c r="OZI505" s="19"/>
      <c r="OZS505" s="23"/>
      <c r="OZT505" s="19"/>
      <c r="PAD505" s="23"/>
      <c r="PAE505" s="19"/>
      <c r="PAO505" s="23"/>
      <c r="PAP505" s="19"/>
      <c r="PAZ505" s="23"/>
      <c r="PBA505" s="19"/>
      <c r="PBK505" s="23"/>
      <c r="PBL505" s="19"/>
      <c r="PBV505" s="23"/>
      <c r="PBW505" s="19"/>
      <c r="PCG505" s="23"/>
      <c r="PCH505" s="19"/>
      <c r="PCR505" s="23"/>
      <c r="PCS505" s="19"/>
      <c r="PDC505" s="23"/>
      <c r="PDD505" s="19"/>
      <c r="PDN505" s="23"/>
      <c r="PDO505" s="19"/>
      <c r="PDY505" s="23"/>
      <c r="PDZ505" s="19"/>
      <c r="PEJ505" s="23"/>
      <c r="PEK505" s="19"/>
      <c r="PEU505" s="23"/>
      <c r="PEV505" s="19"/>
      <c r="PFF505" s="23"/>
      <c r="PFG505" s="19"/>
      <c r="PFQ505" s="23"/>
      <c r="PFR505" s="19"/>
      <c r="PGB505" s="23"/>
      <c r="PGC505" s="19"/>
      <c r="PGM505" s="23"/>
      <c r="PGN505" s="19"/>
      <c r="PGX505" s="23"/>
      <c r="PGY505" s="19"/>
      <c r="PHI505" s="23"/>
      <c r="PHJ505" s="19"/>
      <c r="PHT505" s="23"/>
      <c r="PHU505" s="19"/>
      <c r="PIE505" s="23"/>
      <c r="PIF505" s="19"/>
      <c r="PIP505" s="23"/>
      <c r="PIQ505" s="19"/>
      <c r="PJA505" s="23"/>
      <c r="PJB505" s="19"/>
      <c r="PJL505" s="23"/>
      <c r="PJM505" s="19"/>
      <c r="PJW505" s="23"/>
      <c r="PJX505" s="19"/>
      <c r="PKH505" s="23"/>
      <c r="PKI505" s="19"/>
      <c r="PKS505" s="23"/>
      <c r="PKT505" s="19"/>
      <c r="PLD505" s="23"/>
      <c r="PLE505" s="19"/>
      <c r="PLO505" s="23"/>
      <c r="PLP505" s="19"/>
      <c r="PLZ505" s="23"/>
      <c r="PMA505" s="19"/>
      <c r="PMK505" s="23"/>
      <c r="PML505" s="19"/>
      <c r="PMV505" s="23"/>
      <c r="PMW505" s="19"/>
      <c r="PNG505" s="23"/>
      <c r="PNH505" s="19"/>
      <c r="PNR505" s="23"/>
      <c r="PNS505" s="19"/>
      <c r="POC505" s="23"/>
      <c r="POD505" s="19"/>
      <c r="PON505" s="23"/>
      <c r="POO505" s="19"/>
      <c r="POY505" s="23"/>
      <c r="POZ505" s="19"/>
      <c r="PPJ505" s="23"/>
      <c r="PPK505" s="19"/>
      <c r="PPU505" s="23"/>
      <c r="PPV505" s="19"/>
      <c r="PQF505" s="23"/>
      <c r="PQG505" s="19"/>
      <c r="PQQ505" s="23"/>
      <c r="PQR505" s="19"/>
      <c r="PRB505" s="23"/>
      <c r="PRC505" s="19"/>
      <c r="PRM505" s="23"/>
      <c r="PRN505" s="19"/>
      <c r="PRX505" s="23"/>
      <c r="PRY505" s="19"/>
      <c r="PSI505" s="23"/>
      <c r="PSJ505" s="19"/>
      <c r="PST505" s="23"/>
      <c r="PSU505" s="19"/>
      <c r="PTE505" s="23"/>
      <c r="PTF505" s="19"/>
      <c r="PTP505" s="23"/>
      <c r="PTQ505" s="19"/>
      <c r="PUA505" s="23"/>
      <c r="PUB505" s="19"/>
      <c r="PUL505" s="23"/>
      <c r="PUM505" s="19"/>
      <c r="PUW505" s="23"/>
      <c r="PUX505" s="19"/>
      <c r="PVH505" s="23"/>
      <c r="PVI505" s="19"/>
      <c r="PVS505" s="23"/>
      <c r="PVT505" s="19"/>
      <c r="PWD505" s="23"/>
      <c r="PWE505" s="19"/>
      <c r="PWO505" s="23"/>
      <c r="PWP505" s="19"/>
      <c r="PWZ505" s="23"/>
      <c r="PXA505" s="19"/>
      <c r="PXK505" s="23"/>
      <c r="PXL505" s="19"/>
      <c r="PXV505" s="23"/>
      <c r="PXW505" s="19"/>
      <c r="PYG505" s="23"/>
      <c r="PYH505" s="19"/>
      <c r="PYR505" s="23"/>
      <c r="PYS505" s="19"/>
      <c r="PZC505" s="23"/>
      <c r="PZD505" s="19"/>
      <c r="PZN505" s="23"/>
      <c r="PZO505" s="19"/>
      <c r="PZY505" s="23"/>
      <c r="PZZ505" s="19"/>
      <c r="QAJ505" s="23"/>
      <c r="QAK505" s="19"/>
      <c r="QAU505" s="23"/>
      <c r="QAV505" s="19"/>
      <c r="QBF505" s="23"/>
      <c r="QBG505" s="19"/>
      <c r="QBQ505" s="23"/>
      <c r="QBR505" s="19"/>
      <c r="QCB505" s="23"/>
      <c r="QCC505" s="19"/>
      <c r="QCM505" s="23"/>
      <c r="QCN505" s="19"/>
      <c r="QCX505" s="23"/>
      <c r="QCY505" s="19"/>
      <c r="QDI505" s="23"/>
      <c r="QDJ505" s="19"/>
      <c r="QDT505" s="23"/>
      <c r="QDU505" s="19"/>
      <c r="QEE505" s="23"/>
      <c r="QEF505" s="19"/>
      <c r="QEP505" s="23"/>
      <c r="QEQ505" s="19"/>
      <c r="QFA505" s="23"/>
      <c r="QFB505" s="19"/>
      <c r="QFL505" s="23"/>
      <c r="QFM505" s="19"/>
      <c r="QFW505" s="23"/>
      <c r="QFX505" s="19"/>
      <c r="QGH505" s="23"/>
      <c r="QGI505" s="19"/>
      <c r="QGS505" s="23"/>
      <c r="QGT505" s="19"/>
      <c r="QHD505" s="23"/>
      <c r="QHE505" s="19"/>
      <c r="QHO505" s="23"/>
      <c r="QHP505" s="19"/>
      <c r="QHZ505" s="23"/>
      <c r="QIA505" s="19"/>
      <c r="QIK505" s="23"/>
      <c r="QIL505" s="19"/>
      <c r="QIV505" s="23"/>
      <c r="QIW505" s="19"/>
      <c r="QJG505" s="23"/>
      <c r="QJH505" s="19"/>
      <c r="QJR505" s="23"/>
      <c r="QJS505" s="19"/>
      <c r="QKC505" s="23"/>
      <c r="QKD505" s="19"/>
      <c r="QKN505" s="23"/>
      <c r="QKO505" s="19"/>
      <c r="QKY505" s="23"/>
      <c r="QKZ505" s="19"/>
      <c r="QLJ505" s="23"/>
      <c r="QLK505" s="19"/>
      <c r="QLU505" s="23"/>
      <c r="QLV505" s="19"/>
      <c r="QMF505" s="23"/>
      <c r="QMG505" s="19"/>
      <c r="QMQ505" s="23"/>
      <c r="QMR505" s="19"/>
      <c r="QNB505" s="23"/>
      <c r="QNC505" s="19"/>
      <c r="QNM505" s="23"/>
      <c r="QNN505" s="19"/>
      <c r="QNX505" s="23"/>
      <c r="QNY505" s="19"/>
      <c r="QOI505" s="23"/>
      <c r="QOJ505" s="19"/>
      <c r="QOT505" s="23"/>
      <c r="QOU505" s="19"/>
      <c r="QPE505" s="23"/>
      <c r="QPF505" s="19"/>
      <c r="QPP505" s="23"/>
      <c r="QPQ505" s="19"/>
      <c r="QQA505" s="23"/>
      <c r="QQB505" s="19"/>
      <c r="QQL505" s="23"/>
      <c r="QQM505" s="19"/>
      <c r="QQW505" s="23"/>
      <c r="QQX505" s="19"/>
      <c r="QRH505" s="23"/>
      <c r="QRI505" s="19"/>
      <c r="QRS505" s="23"/>
      <c r="QRT505" s="19"/>
      <c r="QSD505" s="23"/>
      <c r="QSE505" s="19"/>
      <c r="QSO505" s="23"/>
      <c r="QSP505" s="19"/>
      <c r="QSZ505" s="23"/>
      <c r="QTA505" s="19"/>
      <c r="QTK505" s="23"/>
      <c r="QTL505" s="19"/>
      <c r="QTV505" s="23"/>
      <c r="QTW505" s="19"/>
      <c r="QUG505" s="23"/>
      <c r="QUH505" s="19"/>
      <c r="QUR505" s="23"/>
      <c r="QUS505" s="19"/>
      <c r="QVC505" s="23"/>
      <c r="QVD505" s="19"/>
      <c r="QVN505" s="23"/>
      <c r="QVO505" s="19"/>
      <c r="QVY505" s="23"/>
      <c r="QVZ505" s="19"/>
      <c r="QWJ505" s="23"/>
      <c r="QWK505" s="19"/>
      <c r="QWU505" s="23"/>
      <c r="QWV505" s="19"/>
      <c r="QXF505" s="23"/>
      <c r="QXG505" s="19"/>
      <c r="QXQ505" s="23"/>
      <c r="QXR505" s="19"/>
      <c r="QYB505" s="23"/>
      <c r="QYC505" s="19"/>
      <c r="QYM505" s="23"/>
      <c r="QYN505" s="19"/>
      <c r="QYX505" s="23"/>
      <c r="QYY505" s="19"/>
      <c r="QZI505" s="23"/>
      <c r="QZJ505" s="19"/>
      <c r="QZT505" s="23"/>
      <c r="QZU505" s="19"/>
      <c r="RAE505" s="23"/>
      <c r="RAF505" s="19"/>
      <c r="RAP505" s="23"/>
      <c r="RAQ505" s="19"/>
      <c r="RBA505" s="23"/>
      <c r="RBB505" s="19"/>
      <c r="RBL505" s="23"/>
      <c r="RBM505" s="19"/>
      <c r="RBW505" s="23"/>
      <c r="RBX505" s="19"/>
      <c r="RCH505" s="23"/>
      <c r="RCI505" s="19"/>
      <c r="RCS505" s="23"/>
      <c r="RCT505" s="19"/>
      <c r="RDD505" s="23"/>
      <c r="RDE505" s="19"/>
      <c r="RDO505" s="23"/>
      <c r="RDP505" s="19"/>
      <c r="RDZ505" s="23"/>
      <c r="REA505" s="19"/>
      <c r="REK505" s="23"/>
      <c r="REL505" s="19"/>
      <c r="REV505" s="23"/>
      <c r="REW505" s="19"/>
      <c r="RFG505" s="23"/>
      <c r="RFH505" s="19"/>
      <c r="RFR505" s="23"/>
      <c r="RFS505" s="19"/>
      <c r="RGC505" s="23"/>
      <c r="RGD505" s="19"/>
      <c r="RGN505" s="23"/>
      <c r="RGO505" s="19"/>
      <c r="RGY505" s="23"/>
      <c r="RGZ505" s="19"/>
      <c r="RHJ505" s="23"/>
      <c r="RHK505" s="19"/>
      <c r="RHU505" s="23"/>
      <c r="RHV505" s="19"/>
      <c r="RIF505" s="23"/>
      <c r="RIG505" s="19"/>
      <c r="RIQ505" s="23"/>
      <c r="RIR505" s="19"/>
      <c r="RJB505" s="23"/>
      <c r="RJC505" s="19"/>
      <c r="RJM505" s="23"/>
      <c r="RJN505" s="19"/>
      <c r="RJX505" s="23"/>
      <c r="RJY505" s="19"/>
      <c r="RKI505" s="23"/>
      <c r="RKJ505" s="19"/>
      <c r="RKT505" s="23"/>
      <c r="RKU505" s="19"/>
      <c r="RLE505" s="23"/>
      <c r="RLF505" s="19"/>
      <c r="RLP505" s="23"/>
      <c r="RLQ505" s="19"/>
      <c r="RMA505" s="23"/>
      <c r="RMB505" s="19"/>
      <c r="RML505" s="23"/>
      <c r="RMM505" s="19"/>
      <c r="RMW505" s="23"/>
      <c r="RMX505" s="19"/>
      <c r="RNH505" s="23"/>
      <c r="RNI505" s="19"/>
      <c r="RNS505" s="23"/>
      <c r="RNT505" s="19"/>
      <c r="ROD505" s="23"/>
      <c r="ROE505" s="19"/>
      <c r="ROO505" s="23"/>
      <c r="ROP505" s="19"/>
      <c r="ROZ505" s="23"/>
      <c r="RPA505" s="19"/>
      <c r="RPK505" s="23"/>
      <c r="RPL505" s="19"/>
      <c r="RPV505" s="23"/>
      <c r="RPW505" s="19"/>
      <c r="RQG505" s="23"/>
      <c r="RQH505" s="19"/>
      <c r="RQR505" s="23"/>
      <c r="RQS505" s="19"/>
      <c r="RRC505" s="23"/>
      <c r="RRD505" s="19"/>
      <c r="RRN505" s="23"/>
      <c r="RRO505" s="19"/>
      <c r="RRY505" s="23"/>
      <c r="RRZ505" s="19"/>
      <c r="RSJ505" s="23"/>
      <c r="RSK505" s="19"/>
      <c r="RSU505" s="23"/>
      <c r="RSV505" s="19"/>
      <c r="RTF505" s="23"/>
      <c r="RTG505" s="19"/>
      <c r="RTQ505" s="23"/>
      <c r="RTR505" s="19"/>
      <c r="RUB505" s="23"/>
      <c r="RUC505" s="19"/>
      <c r="RUM505" s="23"/>
      <c r="RUN505" s="19"/>
      <c r="RUX505" s="23"/>
      <c r="RUY505" s="19"/>
      <c r="RVI505" s="23"/>
      <c r="RVJ505" s="19"/>
      <c r="RVT505" s="23"/>
      <c r="RVU505" s="19"/>
      <c r="RWE505" s="23"/>
      <c r="RWF505" s="19"/>
      <c r="RWP505" s="23"/>
      <c r="RWQ505" s="19"/>
      <c r="RXA505" s="23"/>
      <c r="RXB505" s="19"/>
      <c r="RXL505" s="23"/>
      <c r="RXM505" s="19"/>
      <c r="RXW505" s="23"/>
      <c r="RXX505" s="19"/>
      <c r="RYH505" s="23"/>
      <c r="RYI505" s="19"/>
      <c r="RYS505" s="23"/>
      <c r="RYT505" s="19"/>
      <c r="RZD505" s="23"/>
      <c r="RZE505" s="19"/>
      <c r="RZO505" s="23"/>
      <c r="RZP505" s="19"/>
      <c r="RZZ505" s="23"/>
      <c r="SAA505" s="19"/>
      <c r="SAK505" s="23"/>
      <c r="SAL505" s="19"/>
      <c r="SAV505" s="23"/>
      <c r="SAW505" s="19"/>
      <c r="SBG505" s="23"/>
      <c r="SBH505" s="19"/>
      <c r="SBR505" s="23"/>
      <c r="SBS505" s="19"/>
      <c r="SCC505" s="23"/>
      <c r="SCD505" s="19"/>
      <c r="SCN505" s="23"/>
      <c r="SCO505" s="19"/>
      <c r="SCY505" s="23"/>
      <c r="SCZ505" s="19"/>
      <c r="SDJ505" s="23"/>
      <c r="SDK505" s="19"/>
      <c r="SDU505" s="23"/>
      <c r="SDV505" s="19"/>
      <c r="SEF505" s="23"/>
      <c r="SEG505" s="19"/>
      <c r="SEQ505" s="23"/>
      <c r="SER505" s="19"/>
      <c r="SFB505" s="23"/>
      <c r="SFC505" s="19"/>
      <c r="SFM505" s="23"/>
      <c r="SFN505" s="19"/>
      <c r="SFX505" s="23"/>
      <c r="SFY505" s="19"/>
      <c r="SGI505" s="23"/>
      <c r="SGJ505" s="19"/>
      <c r="SGT505" s="23"/>
      <c r="SGU505" s="19"/>
      <c r="SHE505" s="23"/>
      <c r="SHF505" s="19"/>
      <c r="SHP505" s="23"/>
      <c r="SHQ505" s="19"/>
      <c r="SIA505" s="23"/>
      <c r="SIB505" s="19"/>
      <c r="SIL505" s="23"/>
      <c r="SIM505" s="19"/>
      <c r="SIW505" s="23"/>
      <c r="SIX505" s="19"/>
      <c r="SJH505" s="23"/>
      <c r="SJI505" s="19"/>
      <c r="SJS505" s="23"/>
      <c r="SJT505" s="19"/>
      <c r="SKD505" s="23"/>
      <c r="SKE505" s="19"/>
      <c r="SKO505" s="23"/>
      <c r="SKP505" s="19"/>
      <c r="SKZ505" s="23"/>
      <c r="SLA505" s="19"/>
      <c r="SLK505" s="23"/>
      <c r="SLL505" s="19"/>
      <c r="SLV505" s="23"/>
      <c r="SLW505" s="19"/>
      <c r="SMG505" s="23"/>
      <c r="SMH505" s="19"/>
      <c r="SMR505" s="23"/>
      <c r="SMS505" s="19"/>
      <c r="SNC505" s="23"/>
      <c r="SND505" s="19"/>
      <c r="SNN505" s="23"/>
      <c r="SNO505" s="19"/>
      <c r="SNY505" s="23"/>
      <c r="SNZ505" s="19"/>
      <c r="SOJ505" s="23"/>
      <c r="SOK505" s="19"/>
      <c r="SOU505" s="23"/>
      <c r="SOV505" s="19"/>
      <c r="SPF505" s="23"/>
      <c r="SPG505" s="19"/>
      <c r="SPQ505" s="23"/>
      <c r="SPR505" s="19"/>
      <c r="SQB505" s="23"/>
      <c r="SQC505" s="19"/>
      <c r="SQM505" s="23"/>
      <c r="SQN505" s="19"/>
      <c r="SQX505" s="23"/>
      <c r="SQY505" s="19"/>
      <c r="SRI505" s="23"/>
      <c r="SRJ505" s="19"/>
      <c r="SRT505" s="23"/>
      <c r="SRU505" s="19"/>
      <c r="SSE505" s="23"/>
      <c r="SSF505" s="19"/>
      <c r="SSP505" s="23"/>
      <c r="SSQ505" s="19"/>
      <c r="STA505" s="23"/>
      <c r="STB505" s="19"/>
      <c r="STL505" s="23"/>
      <c r="STM505" s="19"/>
      <c r="STW505" s="23"/>
      <c r="STX505" s="19"/>
      <c r="SUH505" s="23"/>
      <c r="SUI505" s="19"/>
      <c r="SUS505" s="23"/>
      <c r="SUT505" s="19"/>
      <c r="SVD505" s="23"/>
      <c r="SVE505" s="19"/>
      <c r="SVO505" s="23"/>
      <c r="SVP505" s="19"/>
      <c r="SVZ505" s="23"/>
      <c r="SWA505" s="19"/>
      <c r="SWK505" s="23"/>
      <c r="SWL505" s="19"/>
      <c r="SWV505" s="23"/>
      <c r="SWW505" s="19"/>
      <c r="SXG505" s="23"/>
      <c r="SXH505" s="19"/>
      <c r="SXR505" s="23"/>
      <c r="SXS505" s="19"/>
      <c r="SYC505" s="23"/>
      <c r="SYD505" s="19"/>
      <c r="SYN505" s="23"/>
      <c r="SYO505" s="19"/>
      <c r="SYY505" s="23"/>
      <c r="SYZ505" s="19"/>
      <c r="SZJ505" s="23"/>
      <c r="SZK505" s="19"/>
      <c r="SZU505" s="23"/>
      <c r="SZV505" s="19"/>
      <c r="TAF505" s="23"/>
      <c r="TAG505" s="19"/>
      <c r="TAQ505" s="23"/>
      <c r="TAR505" s="19"/>
      <c r="TBB505" s="23"/>
      <c r="TBC505" s="19"/>
      <c r="TBM505" s="23"/>
      <c r="TBN505" s="19"/>
      <c r="TBX505" s="23"/>
      <c r="TBY505" s="19"/>
      <c r="TCI505" s="23"/>
      <c r="TCJ505" s="19"/>
      <c r="TCT505" s="23"/>
      <c r="TCU505" s="19"/>
      <c r="TDE505" s="23"/>
      <c r="TDF505" s="19"/>
      <c r="TDP505" s="23"/>
      <c r="TDQ505" s="19"/>
      <c r="TEA505" s="23"/>
      <c r="TEB505" s="19"/>
      <c r="TEL505" s="23"/>
      <c r="TEM505" s="19"/>
      <c r="TEW505" s="23"/>
      <c r="TEX505" s="19"/>
      <c r="TFH505" s="23"/>
      <c r="TFI505" s="19"/>
      <c r="TFS505" s="23"/>
      <c r="TFT505" s="19"/>
      <c r="TGD505" s="23"/>
      <c r="TGE505" s="19"/>
      <c r="TGO505" s="23"/>
      <c r="TGP505" s="19"/>
      <c r="TGZ505" s="23"/>
      <c r="THA505" s="19"/>
      <c r="THK505" s="23"/>
      <c r="THL505" s="19"/>
      <c r="THV505" s="23"/>
      <c r="THW505" s="19"/>
      <c r="TIG505" s="23"/>
      <c r="TIH505" s="19"/>
      <c r="TIR505" s="23"/>
      <c r="TIS505" s="19"/>
      <c r="TJC505" s="23"/>
      <c r="TJD505" s="19"/>
      <c r="TJN505" s="23"/>
      <c r="TJO505" s="19"/>
      <c r="TJY505" s="23"/>
      <c r="TJZ505" s="19"/>
      <c r="TKJ505" s="23"/>
      <c r="TKK505" s="19"/>
      <c r="TKU505" s="23"/>
      <c r="TKV505" s="19"/>
      <c r="TLF505" s="23"/>
      <c r="TLG505" s="19"/>
      <c r="TLQ505" s="23"/>
      <c r="TLR505" s="19"/>
      <c r="TMB505" s="23"/>
      <c r="TMC505" s="19"/>
      <c r="TMM505" s="23"/>
      <c r="TMN505" s="19"/>
      <c r="TMX505" s="23"/>
      <c r="TMY505" s="19"/>
      <c r="TNI505" s="23"/>
      <c r="TNJ505" s="19"/>
      <c r="TNT505" s="23"/>
      <c r="TNU505" s="19"/>
      <c r="TOE505" s="23"/>
      <c r="TOF505" s="19"/>
      <c r="TOP505" s="23"/>
      <c r="TOQ505" s="19"/>
      <c r="TPA505" s="23"/>
      <c r="TPB505" s="19"/>
      <c r="TPL505" s="23"/>
      <c r="TPM505" s="19"/>
      <c r="TPW505" s="23"/>
      <c r="TPX505" s="19"/>
      <c r="TQH505" s="23"/>
      <c r="TQI505" s="19"/>
      <c r="TQS505" s="23"/>
      <c r="TQT505" s="19"/>
      <c r="TRD505" s="23"/>
      <c r="TRE505" s="19"/>
      <c r="TRO505" s="23"/>
      <c r="TRP505" s="19"/>
      <c r="TRZ505" s="23"/>
      <c r="TSA505" s="19"/>
      <c r="TSK505" s="23"/>
      <c r="TSL505" s="19"/>
      <c r="TSV505" s="23"/>
      <c r="TSW505" s="19"/>
      <c r="TTG505" s="23"/>
      <c r="TTH505" s="19"/>
      <c r="TTR505" s="23"/>
      <c r="TTS505" s="19"/>
      <c r="TUC505" s="23"/>
      <c r="TUD505" s="19"/>
      <c r="TUN505" s="23"/>
      <c r="TUO505" s="19"/>
      <c r="TUY505" s="23"/>
      <c r="TUZ505" s="19"/>
      <c r="TVJ505" s="23"/>
      <c r="TVK505" s="19"/>
      <c r="TVU505" s="23"/>
      <c r="TVV505" s="19"/>
      <c r="TWF505" s="23"/>
      <c r="TWG505" s="19"/>
      <c r="TWQ505" s="23"/>
      <c r="TWR505" s="19"/>
      <c r="TXB505" s="23"/>
      <c r="TXC505" s="19"/>
      <c r="TXM505" s="23"/>
      <c r="TXN505" s="19"/>
      <c r="TXX505" s="23"/>
      <c r="TXY505" s="19"/>
      <c r="TYI505" s="23"/>
      <c r="TYJ505" s="19"/>
      <c r="TYT505" s="23"/>
      <c r="TYU505" s="19"/>
      <c r="TZE505" s="23"/>
      <c r="TZF505" s="19"/>
      <c r="TZP505" s="23"/>
      <c r="TZQ505" s="19"/>
      <c r="UAA505" s="23"/>
      <c r="UAB505" s="19"/>
      <c r="UAL505" s="23"/>
      <c r="UAM505" s="19"/>
      <c r="UAW505" s="23"/>
      <c r="UAX505" s="19"/>
      <c r="UBH505" s="23"/>
      <c r="UBI505" s="19"/>
      <c r="UBS505" s="23"/>
      <c r="UBT505" s="19"/>
      <c r="UCD505" s="23"/>
      <c r="UCE505" s="19"/>
      <c r="UCO505" s="23"/>
      <c r="UCP505" s="19"/>
      <c r="UCZ505" s="23"/>
      <c r="UDA505" s="19"/>
      <c r="UDK505" s="23"/>
      <c r="UDL505" s="19"/>
      <c r="UDV505" s="23"/>
      <c r="UDW505" s="19"/>
      <c r="UEG505" s="23"/>
      <c r="UEH505" s="19"/>
      <c r="UER505" s="23"/>
      <c r="UES505" s="19"/>
      <c r="UFC505" s="23"/>
      <c r="UFD505" s="19"/>
      <c r="UFN505" s="23"/>
      <c r="UFO505" s="19"/>
      <c r="UFY505" s="23"/>
      <c r="UFZ505" s="19"/>
      <c r="UGJ505" s="23"/>
      <c r="UGK505" s="19"/>
      <c r="UGU505" s="23"/>
      <c r="UGV505" s="19"/>
      <c r="UHF505" s="23"/>
      <c r="UHG505" s="19"/>
      <c r="UHQ505" s="23"/>
      <c r="UHR505" s="19"/>
      <c r="UIB505" s="23"/>
      <c r="UIC505" s="19"/>
      <c r="UIM505" s="23"/>
      <c r="UIN505" s="19"/>
      <c r="UIX505" s="23"/>
      <c r="UIY505" s="19"/>
      <c r="UJI505" s="23"/>
      <c r="UJJ505" s="19"/>
      <c r="UJT505" s="23"/>
      <c r="UJU505" s="19"/>
      <c r="UKE505" s="23"/>
      <c r="UKF505" s="19"/>
      <c r="UKP505" s="23"/>
      <c r="UKQ505" s="19"/>
      <c r="ULA505" s="23"/>
      <c r="ULB505" s="19"/>
      <c r="ULL505" s="23"/>
      <c r="ULM505" s="19"/>
      <c r="ULW505" s="23"/>
      <c r="ULX505" s="19"/>
      <c r="UMH505" s="23"/>
      <c r="UMI505" s="19"/>
      <c r="UMS505" s="23"/>
      <c r="UMT505" s="19"/>
      <c r="UND505" s="23"/>
      <c r="UNE505" s="19"/>
      <c r="UNO505" s="23"/>
      <c r="UNP505" s="19"/>
      <c r="UNZ505" s="23"/>
      <c r="UOA505" s="19"/>
      <c r="UOK505" s="23"/>
      <c r="UOL505" s="19"/>
      <c r="UOV505" s="23"/>
      <c r="UOW505" s="19"/>
      <c r="UPG505" s="23"/>
      <c r="UPH505" s="19"/>
      <c r="UPR505" s="23"/>
      <c r="UPS505" s="19"/>
      <c r="UQC505" s="23"/>
      <c r="UQD505" s="19"/>
      <c r="UQN505" s="23"/>
      <c r="UQO505" s="19"/>
      <c r="UQY505" s="23"/>
      <c r="UQZ505" s="19"/>
      <c r="URJ505" s="23"/>
      <c r="URK505" s="19"/>
      <c r="URU505" s="23"/>
      <c r="URV505" s="19"/>
      <c r="USF505" s="23"/>
      <c r="USG505" s="19"/>
      <c r="USQ505" s="23"/>
      <c r="USR505" s="19"/>
      <c r="UTB505" s="23"/>
      <c r="UTC505" s="19"/>
      <c r="UTM505" s="23"/>
      <c r="UTN505" s="19"/>
      <c r="UTX505" s="23"/>
      <c r="UTY505" s="19"/>
      <c r="UUI505" s="23"/>
      <c r="UUJ505" s="19"/>
      <c r="UUT505" s="23"/>
      <c r="UUU505" s="19"/>
      <c r="UVE505" s="23"/>
      <c r="UVF505" s="19"/>
      <c r="UVP505" s="23"/>
      <c r="UVQ505" s="19"/>
      <c r="UWA505" s="23"/>
      <c r="UWB505" s="19"/>
      <c r="UWL505" s="23"/>
      <c r="UWM505" s="19"/>
      <c r="UWW505" s="23"/>
      <c r="UWX505" s="19"/>
      <c r="UXH505" s="23"/>
      <c r="UXI505" s="19"/>
      <c r="UXS505" s="23"/>
      <c r="UXT505" s="19"/>
      <c r="UYD505" s="23"/>
      <c r="UYE505" s="19"/>
      <c r="UYO505" s="23"/>
      <c r="UYP505" s="19"/>
      <c r="UYZ505" s="23"/>
      <c r="UZA505" s="19"/>
      <c r="UZK505" s="23"/>
      <c r="UZL505" s="19"/>
      <c r="UZV505" s="23"/>
      <c r="UZW505" s="19"/>
      <c r="VAG505" s="23"/>
      <c r="VAH505" s="19"/>
      <c r="VAR505" s="23"/>
      <c r="VAS505" s="19"/>
      <c r="VBC505" s="23"/>
      <c r="VBD505" s="19"/>
      <c r="VBN505" s="23"/>
      <c r="VBO505" s="19"/>
      <c r="VBY505" s="23"/>
      <c r="VBZ505" s="19"/>
      <c r="VCJ505" s="23"/>
      <c r="VCK505" s="19"/>
      <c r="VCU505" s="23"/>
      <c r="VCV505" s="19"/>
      <c r="VDF505" s="23"/>
      <c r="VDG505" s="19"/>
      <c r="VDQ505" s="23"/>
      <c r="VDR505" s="19"/>
      <c r="VEB505" s="23"/>
      <c r="VEC505" s="19"/>
      <c r="VEM505" s="23"/>
      <c r="VEN505" s="19"/>
      <c r="VEX505" s="23"/>
      <c r="VEY505" s="19"/>
      <c r="VFI505" s="23"/>
      <c r="VFJ505" s="19"/>
      <c r="VFT505" s="23"/>
      <c r="VFU505" s="19"/>
      <c r="VGE505" s="23"/>
      <c r="VGF505" s="19"/>
      <c r="VGP505" s="23"/>
      <c r="VGQ505" s="19"/>
      <c r="VHA505" s="23"/>
      <c r="VHB505" s="19"/>
      <c r="VHL505" s="23"/>
      <c r="VHM505" s="19"/>
      <c r="VHW505" s="23"/>
      <c r="VHX505" s="19"/>
      <c r="VIH505" s="23"/>
      <c r="VII505" s="19"/>
      <c r="VIS505" s="23"/>
      <c r="VIT505" s="19"/>
      <c r="VJD505" s="23"/>
      <c r="VJE505" s="19"/>
      <c r="VJO505" s="23"/>
      <c r="VJP505" s="19"/>
      <c r="VJZ505" s="23"/>
      <c r="VKA505" s="19"/>
      <c r="VKK505" s="23"/>
      <c r="VKL505" s="19"/>
      <c r="VKV505" s="23"/>
      <c r="VKW505" s="19"/>
      <c r="VLG505" s="23"/>
      <c r="VLH505" s="19"/>
      <c r="VLR505" s="23"/>
      <c r="VLS505" s="19"/>
      <c r="VMC505" s="23"/>
      <c r="VMD505" s="19"/>
      <c r="VMN505" s="23"/>
      <c r="VMO505" s="19"/>
      <c r="VMY505" s="23"/>
      <c r="VMZ505" s="19"/>
      <c r="VNJ505" s="23"/>
      <c r="VNK505" s="19"/>
      <c r="VNU505" s="23"/>
      <c r="VNV505" s="19"/>
      <c r="VOF505" s="23"/>
      <c r="VOG505" s="19"/>
      <c r="VOQ505" s="23"/>
      <c r="VOR505" s="19"/>
      <c r="VPB505" s="23"/>
      <c r="VPC505" s="19"/>
      <c r="VPM505" s="23"/>
      <c r="VPN505" s="19"/>
      <c r="VPX505" s="23"/>
      <c r="VPY505" s="19"/>
      <c r="VQI505" s="23"/>
      <c r="VQJ505" s="19"/>
      <c r="VQT505" s="23"/>
      <c r="VQU505" s="19"/>
      <c r="VRE505" s="23"/>
      <c r="VRF505" s="19"/>
      <c r="VRP505" s="23"/>
      <c r="VRQ505" s="19"/>
      <c r="VSA505" s="23"/>
      <c r="VSB505" s="19"/>
      <c r="VSL505" s="23"/>
      <c r="VSM505" s="19"/>
      <c r="VSW505" s="23"/>
      <c r="VSX505" s="19"/>
      <c r="VTH505" s="23"/>
      <c r="VTI505" s="19"/>
      <c r="VTS505" s="23"/>
      <c r="VTT505" s="19"/>
      <c r="VUD505" s="23"/>
      <c r="VUE505" s="19"/>
      <c r="VUO505" s="23"/>
      <c r="VUP505" s="19"/>
      <c r="VUZ505" s="23"/>
      <c r="VVA505" s="19"/>
      <c r="VVK505" s="23"/>
      <c r="VVL505" s="19"/>
      <c r="VVV505" s="23"/>
      <c r="VVW505" s="19"/>
      <c r="VWG505" s="23"/>
      <c r="VWH505" s="19"/>
      <c r="VWR505" s="23"/>
      <c r="VWS505" s="19"/>
      <c r="VXC505" s="23"/>
      <c r="VXD505" s="19"/>
      <c r="VXN505" s="23"/>
      <c r="VXO505" s="19"/>
      <c r="VXY505" s="23"/>
      <c r="VXZ505" s="19"/>
      <c r="VYJ505" s="23"/>
      <c r="VYK505" s="19"/>
      <c r="VYU505" s="23"/>
      <c r="VYV505" s="19"/>
      <c r="VZF505" s="23"/>
      <c r="VZG505" s="19"/>
      <c r="VZQ505" s="23"/>
      <c r="VZR505" s="19"/>
      <c r="WAB505" s="23"/>
      <c r="WAC505" s="19"/>
      <c r="WAM505" s="23"/>
      <c r="WAN505" s="19"/>
      <c r="WAX505" s="23"/>
      <c r="WAY505" s="19"/>
      <c r="WBI505" s="23"/>
      <c r="WBJ505" s="19"/>
      <c r="WBT505" s="23"/>
      <c r="WBU505" s="19"/>
      <c r="WCE505" s="23"/>
      <c r="WCF505" s="19"/>
      <c r="WCP505" s="23"/>
      <c r="WCQ505" s="19"/>
      <c r="WDA505" s="23"/>
      <c r="WDB505" s="19"/>
      <c r="WDL505" s="23"/>
      <c r="WDM505" s="19"/>
      <c r="WDW505" s="23"/>
      <c r="WDX505" s="19"/>
      <c r="WEH505" s="23"/>
      <c r="WEI505" s="19"/>
      <c r="WES505" s="23"/>
      <c r="WET505" s="19"/>
      <c r="WFD505" s="23"/>
      <c r="WFE505" s="19"/>
      <c r="WFO505" s="23"/>
      <c r="WFP505" s="19"/>
      <c r="WFZ505" s="23"/>
      <c r="WGA505" s="19"/>
      <c r="WGK505" s="23"/>
      <c r="WGL505" s="19"/>
      <c r="WGV505" s="23"/>
      <c r="WGW505" s="19"/>
      <c r="WHG505" s="23"/>
      <c r="WHH505" s="19"/>
      <c r="WHR505" s="23"/>
      <c r="WHS505" s="19"/>
      <c r="WIC505" s="23"/>
      <c r="WID505" s="19"/>
      <c r="WIN505" s="23"/>
      <c r="WIO505" s="19"/>
      <c r="WIY505" s="23"/>
      <c r="WIZ505" s="19"/>
      <c r="WJJ505" s="23"/>
      <c r="WJK505" s="19"/>
      <c r="WJU505" s="23"/>
      <c r="WJV505" s="19"/>
      <c r="WKF505" s="23"/>
      <c r="WKG505" s="19"/>
      <c r="WKQ505" s="23"/>
      <c r="WKR505" s="19"/>
      <c r="WLB505" s="23"/>
      <c r="WLC505" s="19"/>
      <c r="WLM505" s="23"/>
      <c r="WLN505" s="19"/>
      <c r="WLX505" s="23"/>
      <c r="WLY505" s="19"/>
      <c r="WMI505" s="23"/>
      <c r="WMJ505" s="19"/>
      <c r="WMT505" s="23"/>
      <c r="WMU505" s="19"/>
      <c r="WNE505" s="23"/>
      <c r="WNF505" s="19"/>
      <c r="WNP505" s="23"/>
      <c r="WNQ505" s="19"/>
      <c r="WOA505" s="23"/>
      <c r="WOB505" s="19"/>
      <c r="WOL505" s="23"/>
      <c r="WOM505" s="19"/>
      <c r="WOW505" s="23"/>
      <c r="WOX505" s="19"/>
      <c r="WPH505" s="23"/>
      <c r="WPI505" s="19"/>
      <c r="WPS505" s="23"/>
      <c r="WPT505" s="19"/>
      <c r="WQD505" s="23"/>
      <c r="WQE505" s="19"/>
      <c r="WQO505" s="23"/>
      <c r="WQP505" s="19"/>
      <c r="WQZ505" s="23"/>
      <c r="WRA505" s="19"/>
      <c r="WRK505" s="23"/>
      <c r="WRL505" s="19"/>
      <c r="WRV505" s="23"/>
      <c r="WRW505" s="19"/>
      <c r="WSG505" s="23"/>
      <c r="WSH505" s="19"/>
      <c r="WSR505" s="23"/>
      <c r="WSS505" s="19"/>
      <c r="WTC505" s="23"/>
      <c r="WTD505" s="19"/>
      <c r="WTN505" s="23"/>
      <c r="WTO505" s="19"/>
      <c r="WTY505" s="23"/>
      <c r="WTZ505" s="19"/>
      <c r="WUJ505" s="23"/>
      <c r="WUK505" s="19"/>
      <c r="WUU505" s="23"/>
      <c r="WUV505" s="19"/>
      <c r="WVF505" s="23"/>
      <c r="WVG505" s="19"/>
      <c r="WVQ505" s="23"/>
      <c r="WVR505" s="19"/>
      <c r="WWB505" s="23"/>
      <c r="WWC505" s="19"/>
      <c r="WWM505" s="23"/>
      <c r="WWN505" s="19"/>
      <c r="WWX505" s="23"/>
      <c r="WWY505" s="19"/>
      <c r="WXI505" s="23"/>
      <c r="WXJ505" s="19"/>
      <c r="WXT505" s="23"/>
      <c r="WXU505" s="19"/>
      <c r="WYE505" s="23"/>
      <c r="WYF505" s="19"/>
      <c r="WYP505" s="23"/>
      <c r="WYQ505" s="19"/>
      <c r="WZA505" s="23"/>
      <c r="WZB505" s="19"/>
      <c r="WZL505" s="23"/>
      <c r="WZM505" s="19"/>
      <c r="WZW505" s="23"/>
      <c r="WZX505" s="19"/>
      <c r="XAH505" s="23"/>
      <c r="XAI505" s="19"/>
      <c r="XAS505" s="23"/>
      <c r="XAT505" s="19"/>
      <c r="XBD505" s="23"/>
      <c r="XBE505" s="19"/>
      <c r="XBO505" s="23"/>
      <c r="XBP505" s="19"/>
      <c r="XBZ505" s="23"/>
      <c r="XCA505" s="19"/>
      <c r="XCK505" s="23"/>
      <c r="XCL505" s="19"/>
      <c r="XCV505" s="23"/>
      <c r="XCW505" s="19"/>
      <c r="XDG505" s="23"/>
      <c r="XDH505" s="19"/>
      <c r="XDR505" s="23"/>
      <c r="XDS505" s="19"/>
      <c r="XEC505" s="23"/>
      <c r="XED505" s="19"/>
      <c r="XEN505" s="23"/>
      <c r="XEO505" s="19"/>
      <c r="XEY505" s="23"/>
      <c r="XEZ505" s="19"/>
    </row>
    <row r="506" spans="1:1024 1034:2047 2057:3070 3080:4093 4103:5116 5126:6139 6149:7162 7172:8185 8195:9208 9218:10231 10241:12288 12298:13311 13321:14334 14344:15357 15367:16380" s="8" customFormat="1" ht="11.25" customHeight="1" x14ac:dyDescent="0.2">
      <c r="A506" s="19" t="s">
        <v>71</v>
      </c>
      <c r="B506" s="8">
        <v>517689.42085000017</v>
      </c>
      <c r="C506" s="8">
        <v>416360.9</v>
      </c>
      <c r="D506" s="8">
        <v>34866.78671</v>
      </c>
      <c r="E506" s="8">
        <v>451227.68671000004</v>
      </c>
      <c r="F506" s="8">
        <v>376212.58572000003</v>
      </c>
      <c r="G506" s="8">
        <v>145924.79977999997</v>
      </c>
      <c r="H506" s="8">
        <v>15209.101269999997</v>
      </c>
      <c r="I506" s="8">
        <v>1222.2467199999999</v>
      </c>
      <c r="J506" s="8">
        <v>989796.42020000017</v>
      </c>
      <c r="K506" s="23">
        <v>52.302616001116156</v>
      </c>
      <c r="L506"/>
      <c r="M506"/>
      <c r="N506"/>
      <c r="O506"/>
      <c r="P506"/>
      <c r="Q506"/>
      <c r="R506"/>
      <c r="S506"/>
      <c r="T506"/>
      <c r="U506"/>
      <c r="V506"/>
      <c r="W506" s="19"/>
      <c r="AG506" s="23"/>
      <c r="AH506" s="19"/>
      <c r="AR506" s="23"/>
      <c r="AS506" s="19"/>
      <c r="BC506" s="23"/>
      <c r="BD506" s="19"/>
      <c r="BN506" s="23"/>
      <c r="BO506" s="19"/>
      <c r="BY506" s="23"/>
      <c r="BZ506" s="19"/>
      <c r="CJ506" s="23"/>
      <c r="CK506" s="19"/>
      <c r="CU506" s="23"/>
      <c r="CV506" s="19"/>
      <c r="DF506" s="23"/>
      <c r="DG506" s="19"/>
      <c r="DQ506" s="23"/>
      <c r="DR506" s="19"/>
      <c r="EB506" s="23"/>
      <c r="EC506" s="19"/>
      <c r="EM506" s="23"/>
      <c r="EN506" s="19"/>
      <c r="EX506" s="23"/>
      <c r="EY506" s="19"/>
      <c r="FI506" s="23"/>
      <c r="FJ506" s="19"/>
      <c r="FT506" s="23"/>
      <c r="FU506" s="19"/>
      <c r="GE506" s="23"/>
      <c r="GF506" s="19"/>
      <c r="GP506" s="23"/>
      <c r="GQ506" s="19"/>
      <c r="HA506" s="23"/>
      <c r="HB506" s="19"/>
      <c r="HL506" s="23"/>
      <c r="HM506" s="19"/>
      <c r="HW506" s="23"/>
      <c r="HX506" s="19"/>
      <c r="IH506" s="23"/>
      <c r="II506" s="19"/>
      <c r="IS506" s="23"/>
      <c r="IT506" s="19"/>
      <c r="JD506" s="23"/>
      <c r="JE506" s="19"/>
      <c r="JO506" s="23"/>
      <c r="JP506" s="19"/>
      <c r="JZ506" s="23"/>
      <c r="KA506" s="19"/>
      <c r="KK506" s="23"/>
      <c r="KL506" s="19"/>
      <c r="KV506" s="23"/>
      <c r="KW506" s="19"/>
      <c r="LG506" s="23"/>
      <c r="LH506" s="19"/>
      <c r="LR506" s="23"/>
      <c r="LS506" s="19"/>
      <c r="MC506" s="23"/>
      <c r="MD506" s="19"/>
      <c r="MN506" s="23"/>
      <c r="MO506" s="19"/>
      <c r="MY506" s="23"/>
      <c r="MZ506" s="19"/>
      <c r="NJ506" s="23"/>
      <c r="NK506" s="19"/>
      <c r="NU506" s="23"/>
      <c r="NV506" s="19"/>
      <c r="OF506" s="23"/>
      <c r="OG506" s="19"/>
      <c r="OQ506" s="23"/>
      <c r="OR506" s="19"/>
      <c r="PB506" s="23"/>
      <c r="PC506" s="19"/>
      <c r="PM506" s="23"/>
      <c r="PN506" s="19"/>
      <c r="PX506" s="23"/>
      <c r="PY506" s="19"/>
      <c r="QI506" s="23"/>
      <c r="QJ506" s="19"/>
      <c r="QT506" s="23"/>
      <c r="QU506" s="19"/>
      <c r="RE506" s="23"/>
      <c r="RF506" s="19"/>
      <c r="RP506" s="23"/>
      <c r="RQ506" s="19"/>
      <c r="SA506" s="23"/>
      <c r="SB506" s="19"/>
      <c r="SL506" s="23"/>
      <c r="SM506" s="19"/>
      <c r="SW506" s="23"/>
      <c r="SX506" s="19"/>
      <c r="TH506" s="23"/>
      <c r="TI506" s="19"/>
      <c r="TS506" s="23"/>
      <c r="TT506" s="19"/>
      <c r="UD506" s="23"/>
      <c r="UE506" s="19"/>
      <c r="UO506" s="23"/>
      <c r="UP506" s="19"/>
      <c r="UZ506" s="23"/>
      <c r="VA506" s="19"/>
      <c r="VK506" s="23"/>
      <c r="VL506" s="19"/>
      <c r="VV506" s="23"/>
      <c r="VW506" s="19"/>
      <c r="WG506" s="23"/>
      <c r="WH506" s="19"/>
      <c r="WR506" s="23"/>
      <c r="WS506" s="19"/>
      <c r="XC506" s="23"/>
      <c r="XD506" s="19"/>
      <c r="XN506" s="23"/>
      <c r="XO506" s="19"/>
      <c r="XY506" s="23"/>
      <c r="XZ506" s="19"/>
      <c r="YJ506" s="23"/>
      <c r="YK506" s="19"/>
      <c r="YU506" s="23"/>
      <c r="YV506" s="19"/>
      <c r="ZF506" s="23"/>
      <c r="ZG506" s="19"/>
      <c r="ZQ506" s="23"/>
      <c r="ZR506" s="19"/>
      <c r="AAB506" s="23"/>
      <c r="AAC506" s="19"/>
      <c r="AAM506" s="23"/>
      <c r="AAN506" s="19"/>
      <c r="AAX506" s="23"/>
      <c r="AAY506" s="19"/>
      <c r="ABI506" s="23"/>
      <c r="ABJ506" s="19"/>
      <c r="ABT506" s="23"/>
      <c r="ABU506" s="19"/>
      <c r="ACE506" s="23"/>
      <c r="ACF506" s="19"/>
      <c r="ACP506" s="23"/>
      <c r="ACQ506" s="19"/>
      <c r="ADA506" s="23"/>
      <c r="ADB506" s="19"/>
      <c r="ADL506" s="23"/>
      <c r="ADM506" s="19"/>
      <c r="ADW506" s="23"/>
      <c r="ADX506" s="19"/>
      <c r="AEH506" s="23"/>
      <c r="AEI506" s="19"/>
      <c r="AES506" s="23"/>
      <c r="AET506" s="19"/>
      <c r="AFD506" s="23"/>
      <c r="AFE506" s="19"/>
      <c r="AFO506" s="23"/>
      <c r="AFP506" s="19"/>
      <c r="AFZ506" s="23"/>
      <c r="AGA506" s="19"/>
      <c r="AGK506" s="23"/>
      <c r="AGL506" s="19"/>
      <c r="AGV506" s="23"/>
      <c r="AGW506" s="19"/>
      <c r="AHG506" s="23"/>
      <c r="AHH506" s="19"/>
      <c r="AHR506" s="23"/>
      <c r="AHS506" s="19"/>
      <c r="AIC506" s="23"/>
      <c r="AID506" s="19"/>
      <c r="AIN506" s="23"/>
      <c r="AIO506" s="19"/>
      <c r="AIY506" s="23"/>
      <c r="AIZ506" s="19"/>
      <c r="AJJ506" s="23"/>
      <c r="AJK506" s="19"/>
      <c r="AJU506" s="23"/>
      <c r="AJV506" s="19"/>
      <c r="AKF506" s="23"/>
      <c r="AKG506" s="19"/>
      <c r="AKQ506" s="23"/>
      <c r="AKR506" s="19"/>
      <c r="ALB506" s="23"/>
      <c r="ALC506" s="19"/>
      <c r="ALM506" s="23"/>
      <c r="ALN506" s="19"/>
      <c r="ALX506" s="23"/>
      <c r="ALY506" s="19"/>
      <c r="AMI506" s="23"/>
      <c r="AMJ506" s="19"/>
      <c r="AMT506" s="23"/>
      <c r="AMU506" s="19"/>
      <c r="ANE506" s="23"/>
      <c r="ANF506" s="19"/>
      <c r="ANP506" s="23"/>
      <c r="ANQ506" s="19"/>
      <c r="AOA506" s="23"/>
      <c r="AOB506" s="19"/>
      <c r="AOL506" s="23"/>
      <c r="AOM506" s="19"/>
      <c r="AOW506" s="23"/>
      <c r="AOX506" s="19"/>
      <c r="APH506" s="23"/>
      <c r="API506" s="19"/>
      <c r="APS506" s="23"/>
      <c r="APT506" s="19"/>
      <c r="AQD506" s="23"/>
      <c r="AQE506" s="19"/>
      <c r="AQO506" s="23"/>
      <c r="AQP506" s="19"/>
      <c r="AQZ506" s="23"/>
      <c r="ARA506" s="19"/>
      <c r="ARK506" s="23"/>
      <c r="ARL506" s="19"/>
      <c r="ARV506" s="23"/>
      <c r="ARW506" s="19"/>
      <c r="ASG506" s="23"/>
      <c r="ASH506" s="19"/>
      <c r="ASR506" s="23"/>
      <c r="ASS506" s="19"/>
      <c r="ATC506" s="23"/>
      <c r="ATD506" s="19"/>
      <c r="ATN506" s="23"/>
      <c r="ATO506" s="19"/>
      <c r="ATY506" s="23"/>
      <c r="ATZ506" s="19"/>
      <c r="AUJ506" s="23"/>
      <c r="AUK506" s="19"/>
      <c r="AUU506" s="23"/>
      <c r="AUV506" s="19"/>
      <c r="AVF506" s="23"/>
      <c r="AVG506" s="19"/>
      <c r="AVQ506" s="23"/>
      <c r="AVR506" s="19"/>
      <c r="AWB506" s="23"/>
      <c r="AWC506" s="19"/>
      <c r="AWM506" s="23"/>
      <c r="AWN506" s="19"/>
      <c r="AWX506" s="23"/>
      <c r="AWY506" s="19"/>
      <c r="AXI506" s="23"/>
      <c r="AXJ506" s="19"/>
      <c r="AXT506" s="23"/>
      <c r="AXU506" s="19"/>
      <c r="AYE506" s="23"/>
      <c r="AYF506" s="19"/>
      <c r="AYP506" s="23"/>
      <c r="AYQ506" s="19"/>
      <c r="AZA506" s="23"/>
      <c r="AZB506" s="19"/>
      <c r="AZL506" s="23"/>
      <c r="AZM506" s="19"/>
      <c r="AZW506" s="23"/>
      <c r="AZX506" s="19"/>
      <c r="BAH506" s="23"/>
      <c r="BAI506" s="19"/>
      <c r="BAS506" s="23"/>
      <c r="BAT506" s="19"/>
      <c r="BBD506" s="23"/>
      <c r="BBE506" s="19"/>
      <c r="BBO506" s="23"/>
      <c r="BBP506" s="19"/>
      <c r="BBZ506" s="23"/>
      <c r="BCA506" s="19"/>
      <c r="BCK506" s="23"/>
      <c r="BCL506" s="19"/>
      <c r="BCV506" s="23"/>
      <c r="BCW506" s="19"/>
      <c r="BDG506" s="23"/>
      <c r="BDH506" s="19"/>
      <c r="BDR506" s="23"/>
      <c r="BDS506" s="19"/>
      <c r="BEC506" s="23"/>
      <c r="BED506" s="19"/>
      <c r="BEN506" s="23"/>
      <c r="BEO506" s="19"/>
      <c r="BEY506" s="23"/>
      <c r="BEZ506" s="19"/>
      <c r="BFJ506" s="23"/>
      <c r="BFK506" s="19"/>
      <c r="BFU506" s="23"/>
      <c r="BFV506" s="19"/>
      <c r="BGF506" s="23"/>
      <c r="BGG506" s="19"/>
      <c r="BGQ506" s="23"/>
      <c r="BGR506" s="19"/>
      <c r="BHB506" s="23"/>
      <c r="BHC506" s="19"/>
      <c r="BHM506" s="23"/>
      <c r="BHN506" s="19"/>
      <c r="BHX506" s="23"/>
      <c r="BHY506" s="19"/>
      <c r="BII506" s="23"/>
      <c r="BIJ506" s="19"/>
      <c r="BIT506" s="23"/>
      <c r="BIU506" s="19"/>
      <c r="BJE506" s="23"/>
      <c r="BJF506" s="19"/>
      <c r="BJP506" s="23"/>
      <c r="BJQ506" s="19"/>
      <c r="BKA506" s="23"/>
      <c r="BKB506" s="19"/>
      <c r="BKL506" s="23"/>
      <c r="BKM506" s="19"/>
      <c r="BKW506" s="23"/>
      <c r="BKX506" s="19"/>
      <c r="BLH506" s="23"/>
      <c r="BLI506" s="19"/>
      <c r="BLS506" s="23"/>
      <c r="BLT506" s="19"/>
      <c r="BMD506" s="23"/>
      <c r="BME506" s="19"/>
      <c r="BMO506" s="23"/>
      <c r="BMP506" s="19"/>
      <c r="BMZ506" s="23"/>
      <c r="BNA506" s="19"/>
      <c r="BNK506" s="23"/>
      <c r="BNL506" s="19"/>
      <c r="BNV506" s="23"/>
      <c r="BNW506" s="19"/>
      <c r="BOG506" s="23"/>
      <c r="BOH506" s="19"/>
      <c r="BOR506" s="23"/>
      <c r="BOS506" s="19"/>
      <c r="BPC506" s="23"/>
      <c r="BPD506" s="19"/>
      <c r="BPN506" s="23"/>
      <c r="BPO506" s="19"/>
      <c r="BPY506" s="23"/>
      <c r="BPZ506" s="19"/>
      <c r="BQJ506" s="23"/>
      <c r="BQK506" s="19"/>
      <c r="BQU506" s="23"/>
      <c r="BQV506" s="19"/>
      <c r="BRF506" s="23"/>
      <c r="BRG506" s="19"/>
      <c r="BRQ506" s="23"/>
      <c r="BRR506" s="19"/>
      <c r="BSB506" s="23"/>
      <c r="BSC506" s="19"/>
      <c r="BSM506" s="23"/>
      <c r="BSN506" s="19"/>
      <c r="BSX506" s="23"/>
      <c r="BSY506" s="19"/>
      <c r="BTI506" s="23"/>
      <c r="BTJ506" s="19"/>
      <c r="BTT506" s="23"/>
      <c r="BTU506" s="19"/>
      <c r="BUE506" s="23"/>
      <c r="BUF506" s="19"/>
      <c r="BUP506" s="23"/>
      <c r="BUQ506" s="19"/>
      <c r="BVA506" s="23"/>
      <c r="BVB506" s="19"/>
      <c r="BVL506" s="23"/>
      <c r="BVM506" s="19"/>
      <c r="BVW506" s="23"/>
      <c r="BVX506" s="19"/>
      <c r="BWH506" s="23"/>
      <c r="BWI506" s="19"/>
      <c r="BWS506" s="23"/>
      <c r="BWT506" s="19"/>
      <c r="BXD506" s="23"/>
      <c r="BXE506" s="19"/>
      <c r="BXO506" s="23"/>
      <c r="BXP506" s="19"/>
      <c r="BXZ506" s="23"/>
      <c r="BYA506" s="19"/>
      <c r="BYK506" s="23"/>
      <c r="BYL506" s="19"/>
      <c r="BYV506" s="23"/>
      <c r="BYW506" s="19"/>
      <c r="BZG506" s="23"/>
      <c r="BZH506" s="19"/>
      <c r="BZR506" s="23"/>
      <c r="BZS506" s="19"/>
      <c r="CAC506" s="23"/>
      <c r="CAD506" s="19"/>
      <c r="CAN506" s="23"/>
      <c r="CAO506" s="19"/>
      <c r="CAY506" s="23"/>
      <c r="CAZ506" s="19"/>
      <c r="CBJ506" s="23"/>
      <c r="CBK506" s="19"/>
      <c r="CBU506" s="23"/>
      <c r="CBV506" s="19"/>
      <c r="CCF506" s="23"/>
      <c r="CCG506" s="19"/>
      <c r="CCQ506" s="23"/>
      <c r="CCR506" s="19"/>
      <c r="CDB506" s="23"/>
      <c r="CDC506" s="19"/>
      <c r="CDM506" s="23"/>
      <c r="CDN506" s="19"/>
      <c r="CDX506" s="23"/>
      <c r="CDY506" s="19"/>
      <c r="CEI506" s="23"/>
      <c r="CEJ506" s="19"/>
      <c r="CET506" s="23"/>
      <c r="CEU506" s="19"/>
      <c r="CFE506" s="23"/>
      <c r="CFF506" s="19"/>
      <c r="CFP506" s="23"/>
      <c r="CFQ506" s="19"/>
      <c r="CGA506" s="23"/>
      <c r="CGB506" s="19"/>
      <c r="CGL506" s="23"/>
      <c r="CGM506" s="19"/>
      <c r="CGW506" s="23"/>
      <c r="CGX506" s="19"/>
      <c r="CHH506" s="23"/>
      <c r="CHI506" s="19"/>
      <c r="CHS506" s="23"/>
      <c r="CHT506" s="19"/>
      <c r="CID506" s="23"/>
      <c r="CIE506" s="19"/>
      <c r="CIO506" s="23"/>
      <c r="CIP506" s="19"/>
      <c r="CIZ506" s="23"/>
      <c r="CJA506" s="19"/>
      <c r="CJK506" s="23"/>
      <c r="CJL506" s="19"/>
      <c r="CJV506" s="23"/>
      <c r="CJW506" s="19"/>
      <c r="CKG506" s="23"/>
      <c r="CKH506" s="19"/>
      <c r="CKR506" s="23"/>
      <c r="CKS506" s="19"/>
      <c r="CLC506" s="23"/>
      <c r="CLD506" s="19"/>
      <c r="CLN506" s="23"/>
      <c r="CLO506" s="19"/>
      <c r="CLY506" s="23"/>
      <c r="CLZ506" s="19"/>
      <c r="CMJ506" s="23"/>
      <c r="CMK506" s="19"/>
      <c r="CMU506" s="23"/>
      <c r="CMV506" s="19"/>
      <c r="CNF506" s="23"/>
      <c r="CNG506" s="19"/>
      <c r="CNQ506" s="23"/>
      <c r="CNR506" s="19"/>
      <c r="COB506" s="23"/>
      <c r="COC506" s="19"/>
      <c r="COM506" s="23"/>
      <c r="CON506" s="19"/>
      <c r="COX506" s="23"/>
      <c r="COY506" s="19"/>
      <c r="CPI506" s="23"/>
      <c r="CPJ506" s="19"/>
      <c r="CPT506" s="23"/>
      <c r="CPU506" s="19"/>
      <c r="CQE506" s="23"/>
      <c r="CQF506" s="19"/>
      <c r="CQP506" s="23"/>
      <c r="CQQ506" s="19"/>
      <c r="CRA506" s="23"/>
      <c r="CRB506" s="19"/>
      <c r="CRL506" s="23"/>
      <c r="CRM506" s="19"/>
      <c r="CRW506" s="23"/>
      <c r="CRX506" s="19"/>
      <c r="CSH506" s="23"/>
      <c r="CSI506" s="19"/>
      <c r="CSS506" s="23"/>
      <c r="CST506" s="19"/>
      <c r="CTD506" s="23"/>
      <c r="CTE506" s="19"/>
      <c r="CTO506" s="23"/>
      <c r="CTP506" s="19"/>
      <c r="CTZ506" s="23"/>
      <c r="CUA506" s="19"/>
      <c r="CUK506" s="23"/>
      <c r="CUL506" s="19"/>
      <c r="CUV506" s="23"/>
      <c r="CUW506" s="19"/>
      <c r="CVG506" s="23"/>
      <c r="CVH506" s="19"/>
      <c r="CVR506" s="23"/>
      <c r="CVS506" s="19"/>
      <c r="CWC506" s="23"/>
      <c r="CWD506" s="19"/>
      <c r="CWN506" s="23"/>
      <c r="CWO506" s="19"/>
      <c r="CWY506" s="23"/>
      <c r="CWZ506" s="19"/>
      <c r="CXJ506" s="23"/>
      <c r="CXK506" s="19"/>
      <c r="CXU506" s="23"/>
      <c r="CXV506" s="19"/>
      <c r="CYF506" s="23"/>
      <c r="CYG506" s="19"/>
      <c r="CYQ506" s="23"/>
      <c r="CYR506" s="19"/>
      <c r="CZB506" s="23"/>
      <c r="CZC506" s="19"/>
      <c r="CZM506" s="23"/>
      <c r="CZN506" s="19"/>
      <c r="CZX506" s="23"/>
      <c r="CZY506" s="19"/>
      <c r="DAI506" s="23"/>
      <c r="DAJ506" s="19"/>
      <c r="DAT506" s="23"/>
      <c r="DAU506" s="19"/>
      <c r="DBE506" s="23"/>
      <c r="DBF506" s="19"/>
      <c r="DBP506" s="23"/>
      <c r="DBQ506" s="19"/>
      <c r="DCA506" s="23"/>
      <c r="DCB506" s="19"/>
      <c r="DCL506" s="23"/>
      <c r="DCM506" s="19"/>
      <c r="DCW506" s="23"/>
      <c r="DCX506" s="19"/>
      <c r="DDH506" s="23"/>
      <c r="DDI506" s="19"/>
      <c r="DDS506" s="23"/>
      <c r="DDT506" s="19"/>
      <c r="DED506" s="23"/>
      <c r="DEE506" s="19"/>
      <c r="DEO506" s="23"/>
      <c r="DEP506" s="19"/>
      <c r="DEZ506" s="23"/>
      <c r="DFA506" s="19"/>
      <c r="DFK506" s="23"/>
      <c r="DFL506" s="19"/>
      <c r="DFV506" s="23"/>
      <c r="DFW506" s="19"/>
      <c r="DGG506" s="23"/>
      <c r="DGH506" s="19"/>
      <c r="DGR506" s="23"/>
      <c r="DGS506" s="19"/>
      <c r="DHC506" s="23"/>
      <c r="DHD506" s="19"/>
      <c r="DHN506" s="23"/>
      <c r="DHO506" s="19"/>
      <c r="DHY506" s="23"/>
      <c r="DHZ506" s="19"/>
      <c r="DIJ506" s="23"/>
      <c r="DIK506" s="19"/>
      <c r="DIU506" s="23"/>
      <c r="DIV506" s="19"/>
      <c r="DJF506" s="23"/>
      <c r="DJG506" s="19"/>
      <c r="DJQ506" s="23"/>
      <c r="DJR506" s="19"/>
      <c r="DKB506" s="23"/>
      <c r="DKC506" s="19"/>
      <c r="DKM506" s="23"/>
      <c r="DKN506" s="19"/>
      <c r="DKX506" s="23"/>
      <c r="DKY506" s="19"/>
      <c r="DLI506" s="23"/>
      <c r="DLJ506" s="19"/>
      <c r="DLT506" s="23"/>
      <c r="DLU506" s="19"/>
      <c r="DME506" s="23"/>
      <c r="DMF506" s="19"/>
      <c r="DMP506" s="23"/>
      <c r="DMQ506" s="19"/>
      <c r="DNA506" s="23"/>
      <c r="DNB506" s="19"/>
      <c r="DNL506" s="23"/>
      <c r="DNM506" s="19"/>
      <c r="DNW506" s="23"/>
      <c r="DNX506" s="19"/>
      <c r="DOH506" s="23"/>
      <c r="DOI506" s="19"/>
      <c r="DOS506" s="23"/>
      <c r="DOT506" s="19"/>
      <c r="DPD506" s="23"/>
      <c r="DPE506" s="19"/>
      <c r="DPO506" s="23"/>
      <c r="DPP506" s="19"/>
      <c r="DPZ506" s="23"/>
      <c r="DQA506" s="19"/>
      <c r="DQK506" s="23"/>
      <c r="DQL506" s="19"/>
      <c r="DQV506" s="23"/>
      <c r="DQW506" s="19"/>
      <c r="DRG506" s="23"/>
      <c r="DRH506" s="19"/>
      <c r="DRR506" s="23"/>
      <c r="DRS506" s="19"/>
      <c r="DSC506" s="23"/>
      <c r="DSD506" s="19"/>
      <c r="DSN506" s="23"/>
      <c r="DSO506" s="19"/>
      <c r="DSY506" s="23"/>
      <c r="DSZ506" s="19"/>
      <c r="DTJ506" s="23"/>
      <c r="DTK506" s="19"/>
      <c r="DTU506" s="23"/>
      <c r="DTV506" s="19"/>
      <c r="DUF506" s="23"/>
      <c r="DUG506" s="19"/>
      <c r="DUQ506" s="23"/>
      <c r="DUR506" s="19"/>
      <c r="DVB506" s="23"/>
      <c r="DVC506" s="19"/>
      <c r="DVM506" s="23"/>
      <c r="DVN506" s="19"/>
      <c r="DVX506" s="23"/>
      <c r="DVY506" s="19"/>
      <c r="DWI506" s="23"/>
      <c r="DWJ506" s="19"/>
      <c r="DWT506" s="23"/>
      <c r="DWU506" s="19"/>
      <c r="DXE506" s="23"/>
      <c r="DXF506" s="19"/>
      <c r="DXP506" s="23"/>
      <c r="DXQ506" s="19"/>
      <c r="DYA506" s="23"/>
      <c r="DYB506" s="19"/>
      <c r="DYL506" s="23"/>
      <c r="DYM506" s="19"/>
      <c r="DYW506" s="23"/>
      <c r="DYX506" s="19"/>
      <c r="DZH506" s="23"/>
      <c r="DZI506" s="19"/>
      <c r="DZS506" s="23"/>
      <c r="DZT506" s="19"/>
      <c r="EAD506" s="23"/>
      <c r="EAE506" s="19"/>
      <c r="EAO506" s="23"/>
      <c r="EAP506" s="19"/>
      <c r="EAZ506" s="23"/>
      <c r="EBA506" s="19"/>
      <c r="EBK506" s="23"/>
      <c r="EBL506" s="19"/>
      <c r="EBV506" s="23"/>
      <c r="EBW506" s="19"/>
      <c r="ECG506" s="23"/>
      <c r="ECH506" s="19"/>
      <c r="ECR506" s="23"/>
      <c r="ECS506" s="19"/>
      <c r="EDC506" s="23"/>
      <c r="EDD506" s="19"/>
      <c r="EDN506" s="23"/>
      <c r="EDO506" s="19"/>
      <c r="EDY506" s="23"/>
      <c r="EDZ506" s="19"/>
      <c r="EEJ506" s="23"/>
      <c r="EEK506" s="19"/>
      <c r="EEU506" s="23"/>
      <c r="EEV506" s="19"/>
      <c r="EFF506" s="23"/>
      <c r="EFG506" s="19"/>
      <c r="EFQ506" s="23"/>
      <c r="EFR506" s="19"/>
      <c r="EGB506" s="23"/>
      <c r="EGC506" s="19"/>
      <c r="EGM506" s="23"/>
      <c r="EGN506" s="19"/>
      <c r="EGX506" s="23"/>
      <c r="EGY506" s="19"/>
      <c r="EHI506" s="23"/>
      <c r="EHJ506" s="19"/>
      <c r="EHT506" s="23"/>
      <c r="EHU506" s="19"/>
      <c r="EIE506" s="23"/>
      <c r="EIF506" s="19"/>
      <c r="EIP506" s="23"/>
      <c r="EIQ506" s="19"/>
      <c r="EJA506" s="23"/>
      <c r="EJB506" s="19"/>
      <c r="EJL506" s="23"/>
      <c r="EJM506" s="19"/>
      <c r="EJW506" s="23"/>
      <c r="EJX506" s="19"/>
      <c r="EKH506" s="23"/>
      <c r="EKI506" s="19"/>
      <c r="EKS506" s="23"/>
      <c r="EKT506" s="19"/>
      <c r="ELD506" s="23"/>
      <c r="ELE506" s="19"/>
      <c r="ELO506" s="23"/>
      <c r="ELP506" s="19"/>
      <c r="ELZ506" s="23"/>
      <c r="EMA506" s="19"/>
      <c r="EMK506" s="23"/>
      <c r="EML506" s="19"/>
      <c r="EMV506" s="23"/>
      <c r="EMW506" s="19"/>
      <c r="ENG506" s="23"/>
      <c r="ENH506" s="19"/>
      <c r="ENR506" s="23"/>
      <c r="ENS506" s="19"/>
      <c r="EOC506" s="23"/>
      <c r="EOD506" s="19"/>
      <c r="EON506" s="23"/>
      <c r="EOO506" s="19"/>
      <c r="EOY506" s="23"/>
      <c r="EOZ506" s="19"/>
      <c r="EPJ506" s="23"/>
      <c r="EPK506" s="19"/>
      <c r="EPU506" s="23"/>
      <c r="EPV506" s="19"/>
      <c r="EQF506" s="23"/>
      <c r="EQG506" s="19"/>
      <c r="EQQ506" s="23"/>
      <c r="EQR506" s="19"/>
      <c r="ERB506" s="23"/>
      <c r="ERC506" s="19"/>
      <c r="ERM506" s="23"/>
      <c r="ERN506" s="19"/>
      <c r="ERX506" s="23"/>
      <c r="ERY506" s="19"/>
      <c r="ESI506" s="23"/>
      <c r="ESJ506" s="19"/>
      <c r="EST506" s="23"/>
      <c r="ESU506" s="19"/>
      <c r="ETE506" s="23"/>
      <c r="ETF506" s="19"/>
      <c r="ETP506" s="23"/>
      <c r="ETQ506" s="19"/>
      <c r="EUA506" s="23"/>
      <c r="EUB506" s="19"/>
      <c r="EUL506" s="23"/>
      <c r="EUM506" s="19"/>
      <c r="EUW506" s="23"/>
      <c r="EUX506" s="19"/>
      <c r="EVH506" s="23"/>
      <c r="EVI506" s="19"/>
      <c r="EVS506" s="23"/>
      <c r="EVT506" s="19"/>
      <c r="EWD506" s="23"/>
      <c r="EWE506" s="19"/>
      <c r="EWO506" s="23"/>
      <c r="EWP506" s="19"/>
      <c r="EWZ506" s="23"/>
      <c r="EXA506" s="19"/>
      <c r="EXK506" s="23"/>
      <c r="EXL506" s="19"/>
      <c r="EXV506" s="23"/>
      <c r="EXW506" s="19"/>
      <c r="EYG506" s="23"/>
      <c r="EYH506" s="19"/>
      <c r="EYR506" s="23"/>
      <c r="EYS506" s="19"/>
      <c r="EZC506" s="23"/>
      <c r="EZD506" s="19"/>
      <c r="EZN506" s="23"/>
      <c r="EZO506" s="19"/>
      <c r="EZY506" s="23"/>
      <c r="EZZ506" s="19"/>
      <c r="FAJ506" s="23"/>
      <c r="FAK506" s="19"/>
      <c r="FAU506" s="23"/>
      <c r="FAV506" s="19"/>
      <c r="FBF506" s="23"/>
      <c r="FBG506" s="19"/>
      <c r="FBQ506" s="23"/>
      <c r="FBR506" s="19"/>
      <c r="FCB506" s="23"/>
      <c r="FCC506" s="19"/>
      <c r="FCM506" s="23"/>
      <c r="FCN506" s="19"/>
      <c r="FCX506" s="23"/>
      <c r="FCY506" s="19"/>
      <c r="FDI506" s="23"/>
      <c r="FDJ506" s="19"/>
      <c r="FDT506" s="23"/>
      <c r="FDU506" s="19"/>
      <c r="FEE506" s="23"/>
      <c r="FEF506" s="19"/>
      <c r="FEP506" s="23"/>
      <c r="FEQ506" s="19"/>
      <c r="FFA506" s="23"/>
      <c r="FFB506" s="19"/>
      <c r="FFL506" s="23"/>
      <c r="FFM506" s="19"/>
      <c r="FFW506" s="23"/>
      <c r="FFX506" s="19"/>
      <c r="FGH506" s="23"/>
      <c r="FGI506" s="19"/>
      <c r="FGS506" s="23"/>
      <c r="FGT506" s="19"/>
      <c r="FHD506" s="23"/>
      <c r="FHE506" s="19"/>
      <c r="FHO506" s="23"/>
      <c r="FHP506" s="19"/>
      <c r="FHZ506" s="23"/>
      <c r="FIA506" s="19"/>
      <c r="FIK506" s="23"/>
      <c r="FIL506" s="19"/>
      <c r="FIV506" s="23"/>
      <c r="FIW506" s="19"/>
      <c r="FJG506" s="23"/>
      <c r="FJH506" s="19"/>
      <c r="FJR506" s="23"/>
      <c r="FJS506" s="19"/>
      <c r="FKC506" s="23"/>
      <c r="FKD506" s="19"/>
      <c r="FKN506" s="23"/>
      <c r="FKO506" s="19"/>
      <c r="FKY506" s="23"/>
      <c r="FKZ506" s="19"/>
      <c r="FLJ506" s="23"/>
      <c r="FLK506" s="19"/>
      <c r="FLU506" s="23"/>
      <c r="FLV506" s="19"/>
      <c r="FMF506" s="23"/>
      <c r="FMG506" s="19"/>
      <c r="FMQ506" s="23"/>
      <c r="FMR506" s="19"/>
      <c r="FNB506" s="23"/>
      <c r="FNC506" s="19"/>
      <c r="FNM506" s="23"/>
      <c r="FNN506" s="19"/>
      <c r="FNX506" s="23"/>
      <c r="FNY506" s="19"/>
      <c r="FOI506" s="23"/>
      <c r="FOJ506" s="19"/>
      <c r="FOT506" s="23"/>
      <c r="FOU506" s="19"/>
      <c r="FPE506" s="23"/>
      <c r="FPF506" s="19"/>
      <c r="FPP506" s="23"/>
      <c r="FPQ506" s="19"/>
      <c r="FQA506" s="23"/>
      <c r="FQB506" s="19"/>
      <c r="FQL506" s="23"/>
      <c r="FQM506" s="19"/>
      <c r="FQW506" s="23"/>
      <c r="FQX506" s="19"/>
      <c r="FRH506" s="23"/>
      <c r="FRI506" s="19"/>
      <c r="FRS506" s="23"/>
      <c r="FRT506" s="19"/>
      <c r="FSD506" s="23"/>
      <c r="FSE506" s="19"/>
      <c r="FSO506" s="23"/>
      <c r="FSP506" s="19"/>
      <c r="FSZ506" s="23"/>
      <c r="FTA506" s="19"/>
      <c r="FTK506" s="23"/>
      <c r="FTL506" s="19"/>
      <c r="FTV506" s="23"/>
      <c r="FTW506" s="19"/>
      <c r="FUG506" s="23"/>
      <c r="FUH506" s="19"/>
      <c r="FUR506" s="23"/>
      <c r="FUS506" s="19"/>
      <c r="FVC506" s="23"/>
      <c r="FVD506" s="19"/>
      <c r="FVN506" s="23"/>
      <c r="FVO506" s="19"/>
      <c r="FVY506" s="23"/>
      <c r="FVZ506" s="19"/>
      <c r="FWJ506" s="23"/>
      <c r="FWK506" s="19"/>
      <c r="FWU506" s="23"/>
      <c r="FWV506" s="19"/>
      <c r="FXF506" s="23"/>
      <c r="FXG506" s="19"/>
      <c r="FXQ506" s="23"/>
      <c r="FXR506" s="19"/>
      <c r="FYB506" s="23"/>
      <c r="FYC506" s="19"/>
      <c r="FYM506" s="23"/>
      <c r="FYN506" s="19"/>
      <c r="FYX506" s="23"/>
      <c r="FYY506" s="19"/>
      <c r="FZI506" s="23"/>
      <c r="FZJ506" s="19"/>
      <c r="FZT506" s="23"/>
      <c r="FZU506" s="19"/>
      <c r="GAE506" s="23"/>
      <c r="GAF506" s="19"/>
      <c r="GAP506" s="23"/>
      <c r="GAQ506" s="19"/>
      <c r="GBA506" s="23"/>
      <c r="GBB506" s="19"/>
      <c r="GBL506" s="23"/>
      <c r="GBM506" s="19"/>
      <c r="GBW506" s="23"/>
      <c r="GBX506" s="19"/>
      <c r="GCH506" s="23"/>
      <c r="GCI506" s="19"/>
      <c r="GCS506" s="23"/>
      <c r="GCT506" s="19"/>
      <c r="GDD506" s="23"/>
      <c r="GDE506" s="19"/>
      <c r="GDO506" s="23"/>
      <c r="GDP506" s="19"/>
      <c r="GDZ506" s="23"/>
      <c r="GEA506" s="19"/>
      <c r="GEK506" s="23"/>
      <c r="GEL506" s="19"/>
      <c r="GEV506" s="23"/>
      <c r="GEW506" s="19"/>
      <c r="GFG506" s="23"/>
      <c r="GFH506" s="19"/>
      <c r="GFR506" s="23"/>
      <c r="GFS506" s="19"/>
      <c r="GGC506" s="23"/>
      <c r="GGD506" s="19"/>
      <c r="GGN506" s="23"/>
      <c r="GGO506" s="19"/>
      <c r="GGY506" s="23"/>
      <c r="GGZ506" s="19"/>
      <c r="GHJ506" s="23"/>
      <c r="GHK506" s="19"/>
      <c r="GHU506" s="23"/>
      <c r="GHV506" s="19"/>
      <c r="GIF506" s="23"/>
      <c r="GIG506" s="19"/>
      <c r="GIQ506" s="23"/>
      <c r="GIR506" s="19"/>
      <c r="GJB506" s="23"/>
      <c r="GJC506" s="19"/>
      <c r="GJM506" s="23"/>
      <c r="GJN506" s="19"/>
      <c r="GJX506" s="23"/>
      <c r="GJY506" s="19"/>
      <c r="GKI506" s="23"/>
      <c r="GKJ506" s="19"/>
      <c r="GKT506" s="23"/>
      <c r="GKU506" s="19"/>
      <c r="GLE506" s="23"/>
      <c r="GLF506" s="19"/>
      <c r="GLP506" s="23"/>
      <c r="GLQ506" s="19"/>
      <c r="GMA506" s="23"/>
      <c r="GMB506" s="19"/>
      <c r="GML506" s="23"/>
      <c r="GMM506" s="19"/>
      <c r="GMW506" s="23"/>
      <c r="GMX506" s="19"/>
      <c r="GNH506" s="23"/>
      <c r="GNI506" s="19"/>
      <c r="GNS506" s="23"/>
      <c r="GNT506" s="19"/>
      <c r="GOD506" s="23"/>
      <c r="GOE506" s="19"/>
      <c r="GOO506" s="23"/>
      <c r="GOP506" s="19"/>
      <c r="GOZ506" s="23"/>
      <c r="GPA506" s="19"/>
      <c r="GPK506" s="23"/>
      <c r="GPL506" s="19"/>
      <c r="GPV506" s="23"/>
      <c r="GPW506" s="19"/>
      <c r="GQG506" s="23"/>
      <c r="GQH506" s="19"/>
      <c r="GQR506" s="23"/>
      <c r="GQS506" s="19"/>
      <c r="GRC506" s="23"/>
      <c r="GRD506" s="19"/>
      <c r="GRN506" s="23"/>
      <c r="GRO506" s="19"/>
      <c r="GRY506" s="23"/>
      <c r="GRZ506" s="19"/>
      <c r="GSJ506" s="23"/>
      <c r="GSK506" s="19"/>
      <c r="GSU506" s="23"/>
      <c r="GSV506" s="19"/>
      <c r="GTF506" s="23"/>
      <c r="GTG506" s="19"/>
      <c r="GTQ506" s="23"/>
      <c r="GTR506" s="19"/>
      <c r="GUB506" s="23"/>
      <c r="GUC506" s="19"/>
      <c r="GUM506" s="23"/>
      <c r="GUN506" s="19"/>
      <c r="GUX506" s="23"/>
      <c r="GUY506" s="19"/>
      <c r="GVI506" s="23"/>
      <c r="GVJ506" s="19"/>
      <c r="GVT506" s="23"/>
      <c r="GVU506" s="19"/>
      <c r="GWE506" s="23"/>
      <c r="GWF506" s="19"/>
      <c r="GWP506" s="23"/>
      <c r="GWQ506" s="19"/>
      <c r="GXA506" s="23"/>
      <c r="GXB506" s="19"/>
      <c r="GXL506" s="23"/>
      <c r="GXM506" s="19"/>
      <c r="GXW506" s="23"/>
      <c r="GXX506" s="19"/>
      <c r="GYH506" s="23"/>
      <c r="GYI506" s="19"/>
      <c r="GYS506" s="23"/>
      <c r="GYT506" s="19"/>
      <c r="GZD506" s="23"/>
      <c r="GZE506" s="19"/>
      <c r="GZO506" s="23"/>
      <c r="GZP506" s="19"/>
      <c r="GZZ506" s="23"/>
      <c r="HAA506" s="19"/>
      <c r="HAK506" s="23"/>
      <c r="HAL506" s="19"/>
      <c r="HAV506" s="23"/>
      <c r="HAW506" s="19"/>
      <c r="HBG506" s="23"/>
      <c r="HBH506" s="19"/>
      <c r="HBR506" s="23"/>
      <c r="HBS506" s="19"/>
      <c r="HCC506" s="23"/>
      <c r="HCD506" s="19"/>
      <c r="HCN506" s="23"/>
      <c r="HCO506" s="19"/>
      <c r="HCY506" s="23"/>
      <c r="HCZ506" s="19"/>
      <c r="HDJ506" s="23"/>
      <c r="HDK506" s="19"/>
      <c r="HDU506" s="23"/>
      <c r="HDV506" s="19"/>
      <c r="HEF506" s="23"/>
      <c r="HEG506" s="19"/>
      <c r="HEQ506" s="23"/>
      <c r="HER506" s="19"/>
      <c r="HFB506" s="23"/>
      <c r="HFC506" s="19"/>
      <c r="HFM506" s="23"/>
      <c r="HFN506" s="19"/>
      <c r="HFX506" s="23"/>
      <c r="HFY506" s="19"/>
      <c r="HGI506" s="23"/>
      <c r="HGJ506" s="19"/>
      <c r="HGT506" s="23"/>
      <c r="HGU506" s="19"/>
      <c r="HHE506" s="23"/>
      <c r="HHF506" s="19"/>
      <c r="HHP506" s="23"/>
      <c r="HHQ506" s="19"/>
      <c r="HIA506" s="23"/>
      <c r="HIB506" s="19"/>
      <c r="HIL506" s="23"/>
      <c r="HIM506" s="19"/>
      <c r="HIW506" s="23"/>
      <c r="HIX506" s="19"/>
      <c r="HJH506" s="23"/>
      <c r="HJI506" s="19"/>
      <c r="HJS506" s="23"/>
      <c r="HJT506" s="19"/>
      <c r="HKD506" s="23"/>
      <c r="HKE506" s="19"/>
      <c r="HKO506" s="23"/>
      <c r="HKP506" s="19"/>
      <c r="HKZ506" s="23"/>
      <c r="HLA506" s="19"/>
      <c r="HLK506" s="23"/>
      <c r="HLL506" s="19"/>
      <c r="HLV506" s="23"/>
      <c r="HLW506" s="19"/>
      <c r="HMG506" s="23"/>
      <c r="HMH506" s="19"/>
      <c r="HMR506" s="23"/>
      <c r="HMS506" s="19"/>
      <c r="HNC506" s="23"/>
      <c r="HND506" s="19"/>
      <c r="HNN506" s="23"/>
      <c r="HNO506" s="19"/>
      <c r="HNY506" s="23"/>
      <c r="HNZ506" s="19"/>
      <c r="HOJ506" s="23"/>
      <c r="HOK506" s="19"/>
      <c r="HOU506" s="23"/>
      <c r="HOV506" s="19"/>
      <c r="HPF506" s="23"/>
      <c r="HPG506" s="19"/>
      <c r="HPQ506" s="23"/>
      <c r="HPR506" s="19"/>
      <c r="HQB506" s="23"/>
      <c r="HQC506" s="19"/>
      <c r="HQM506" s="23"/>
      <c r="HQN506" s="19"/>
      <c r="HQX506" s="23"/>
      <c r="HQY506" s="19"/>
      <c r="HRI506" s="23"/>
      <c r="HRJ506" s="19"/>
      <c r="HRT506" s="23"/>
      <c r="HRU506" s="19"/>
      <c r="HSE506" s="23"/>
      <c r="HSF506" s="19"/>
      <c r="HSP506" s="23"/>
      <c r="HSQ506" s="19"/>
      <c r="HTA506" s="23"/>
      <c r="HTB506" s="19"/>
      <c r="HTL506" s="23"/>
      <c r="HTM506" s="19"/>
      <c r="HTW506" s="23"/>
      <c r="HTX506" s="19"/>
      <c r="HUH506" s="23"/>
      <c r="HUI506" s="19"/>
      <c r="HUS506" s="23"/>
      <c r="HUT506" s="19"/>
      <c r="HVD506" s="23"/>
      <c r="HVE506" s="19"/>
      <c r="HVO506" s="23"/>
      <c r="HVP506" s="19"/>
      <c r="HVZ506" s="23"/>
      <c r="HWA506" s="19"/>
      <c r="HWK506" s="23"/>
      <c r="HWL506" s="19"/>
      <c r="HWV506" s="23"/>
      <c r="HWW506" s="19"/>
      <c r="HXG506" s="23"/>
      <c r="HXH506" s="19"/>
      <c r="HXR506" s="23"/>
      <c r="HXS506" s="19"/>
      <c r="HYC506" s="23"/>
      <c r="HYD506" s="19"/>
      <c r="HYN506" s="23"/>
      <c r="HYO506" s="19"/>
      <c r="HYY506" s="23"/>
      <c r="HYZ506" s="19"/>
      <c r="HZJ506" s="23"/>
      <c r="HZK506" s="19"/>
      <c r="HZU506" s="23"/>
      <c r="HZV506" s="19"/>
      <c r="IAF506" s="23"/>
      <c r="IAG506" s="19"/>
      <c r="IAQ506" s="23"/>
      <c r="IAR506" s="19"/>
      <c r="IBB506" s="23"/>
      <c r="IBC506" s="19"/>
      <c r="IBM506" s="23"/>
      <c r="IBN506" s="19"/>
      <c r="IBX506" s="23"/>
      <c r="IBY506" s="19"/>
      <c r="ICI506" s="23"/>
      <c r="ICJ506" s="19"/>
      <c r="ICT506" s="23"/>
      <c r="ICU506" s="19"/>
      <c r="IDE506" s="23"/>
      <c r="IDF506" s="19"/>
      <c r="IDP506" s="23"/>
      <c r="IDQ506" s="19"/>
      <c r="IEA506" s="23"/>
      <c r="IEB506" s="19"/>
      <c r="IEL506" s="23"/>
      <c r="IEM506" s="19"/>
      <c r="IEW506" s="23"/>
      <c r="IEX506" s="19"/>
      <c r="IFH506" s="23"/>
      <c r="IFI506" s="19"/>
      <c r="IFS506" s="23"/>
      <c r="IFT506" s="19"/>
      <c r="IGD506" s="23"/>
      <c r="IGE506" s="19"/>
      <c r="IGO506" s="23"/>
      <c r="IGP506" s="19"/>
      <c r="IGZ506" s="23"/>
      <c r="IHA506" s="19"/>
      <c r="IHK506" s="23"/>
      <c r="IHL506" s="19"/>
      <c r="IHV506" s="23"/>
      <c r="IHW506" s="19"/>
      <c r="IIG506" s="23"/>
      <c r="IIH506" s="19"/>
      <c r="IIR506" s="23"/>
      <c r="IIS506" s="19"/>
      <c r="IJC506" s="23"/>
      <c r="IJD506" s="19"/>
      <c r="IJN506" s="23"/>
      <c r="IJO506" s="19"/>
      <c r="IJY506" s="23"/>
      <c r="IJZ506" s="19"/>
      <c r="IKJ506" s="23"/>
      <c r="IKK506" s="19"/>
      <c r="IKU506" s="23"/>
      <c r="IKV506" s="19"/>
      <c r="ILF506" s="23"/>
      <c r="ILG506" s="19"/>
      <c r="ILQ506" s="23"/>
      <c r="ILR506" s="19"/>
      <c r="IMB506" s="23"/>
      <c r="IMC506" s="19"/>
      <c r="IMM506" s="23"/>
      <c r="IMN506" s="19"/>
      <c r="IMX506" s="23"/>
      <c r="IMY506" s="19"/>
      <c r="INI506" s="23"/>
      <c r="INJ506" s="19"/>
      <c r="INT506" s="23"/>
      <c r="INU506" s="19"/>
      <c r="IOE506" s="23"/>
      <c r="IOF506" s="19"/>
      <c r="IOP506" s="23"/>
      <c r="IOQ506" s="19"/>
      <c r="IPA506" s="23"/>
      <c r="IPB506" s="19"/>
      <c r="IPL506" s="23"/>
      <c r="IPM506" s="19"/>
      <c r="IPW506" s="23"/>
      <c r="IPX506" s="19"/>
      <c r="IQH506" s="23"/>
      <c r="IQI506" s="19"/>
      <c r="IQS506" s="23"/>
      <c r="IQT506" s="19"/>
      <c r="IRD506" s="23"/>
      <c r="IRE506" s="19"/>
      <c r="IRO506" s="23"/>
      <c r="IRP506" s="19"/>
      <c r="IRZ506" s="23"/>
      <c r="ISA506" s="19"/>
      <c r="ISK506" s="23"/>
      <c r="ISL506" s="19"/>
      <c r="ISV506" s="23"/>
      <c r="ISW506" s="19"/>
      <c r="ITG506" s="23"/>
      <c r="ITH506" s="19"/>
      <c r="ITR506" s="23"/>
      <c r="ITS506" s="19"/>
      <c r="IUC506" s="23"/>
      <c r="IUD506" s="19"/>
      <c r="IUN506" s="23"/>
      <c r="IUO506" s="19"/>
      <c r="IUY506" s="23"/>
      <c r="IUZ506" s="19"/>
      <c r="IVJ506" s="23"/>
      <c r="IVK506" s="19"/>
      <c r="IVU506" s="23"/>
      <c r="IVV506" s="19"/>
      <c r="IWF506" s="23"/>
      <c r="IWG506" s="19"/>
      <c r="IWQ506" s="23"/>
      <c r="IWR506" s="19"/>
      <c r="IXB506" s="23"/>
      <c r="IXC506" s="19"/>
      <c r="IXM506" s="23"/>
      <c r="IXN506" s="19"/>
      <c r="IXX506" s="23"/>
      <c r="IXY506" s="19"/>
      <c r="IYI506" s="23"/>
      <c r="IYJ506" s="19"/>
      <c r="IYT506" s="23"/>
      <c r="IYU506" s="19"/>
      <c r="IZE506" s="23"/>
      <c r="IZF506" s="19"/>
      <c r="IZP506" s="23"/>
      <c r="IZQ506" s="19"/>
      <c r="JAA506" s="23"/>
      <c r="JAB506" s="19"/>
      <c r="JAL506" s="23"/>
      <c r="JAM506" s="19"/>
      <c r="JAW506" s="23"/>
      <c r="JAX506" s="19"/>
      <c r="JBH506" s="23"/>
      <c r="JBI506" s="19"/>
      <c r="JBS506" s="23"/>
      <c r="JBT506" s="19"/>
      <c r="JCD506" s="23"/>
      <c r="JCE506" s="19"/>
      <c r="JCO506" s="23"/>
      <c r="JCP506" s="19"/>
      <c r="JCZ506" s="23"/>
      <c r="JDA506" s="19"/>
      <c r="JDK506" s="23"/>
      <c r="JDL506" s="19"/>
      <c r="JDV506" s="23"/>
      <c r="JDW506" s="19"/>
      <c r="JEG506" s="23"/>
      <c r="JEH506" s="19"/>
      <c r="JER506" s="23"/>
      <c r="JES506" s="19"/>
      <c r="JFC506" s="23"/>
      <c r="JFD506" s="19"/>
      <c r="JFN506" s="23"/>
      <c r="JFO506" s="19"/>
      <c r="JFY506" s="23"/>
      <c r="JFZ506" s="19"/>
      <c r="JGJ506" s="23"/>
      <c r="JGK506" s="19"/>
      <c r="JGU506" s="23"/>
      <c r="JGV506" s="19"/>
      <c r="JHF506" s="23"/>
      <c r="JHG506" s="19"/>
      <c r="JHQ506" s="23"/>
      <c r="JHR506" s="19"/>
      <c r="JIB506" s="23"/>
      <c r="JIC506" s="19"/>
      <c r="JIM506" s="23"/>
      <c r="JIN506" s="19"/>
      <c r="JIX506" s="23"/>
      <c r="JIY506" s="19"/>
      <c r="JJI506" s="23"/>
      <c r="JJJ506" s="19"/>
      <c r="JJT506" s="23"/>
      <c r="JJU506" s="19"/>
      <c r="JKE506" s="23"/>
      <c r="JKF506" s="19"/>
      <c r="JKP506" s="23"/>
      <c r="JKQ506" s="19"/>
      <c r="JLA506" s="23"/>
      <c r="JLB506" s="19"/>
      <c r="JLL506" s="23"/>
      <c r="JLM506" s="19"/>
      <c r="JLW506" s="23"/>
      <c r="JLX506" s="19"/>
      <c r="JMH506" s="23"/>
      <c r="JMI506" s="19"/>
      <c r="JMS506" s="23"/>
      <c r="JMT506" s="19"/>
      <c r="JND506" s="23"/>
      <c r="JNE506" s="19"/>
      <c r="JNO506" s="23"/>
      <c r="JNP506" s="19"/>
      <c r="JNZ506" s="23"/>
      <c r="JOA506" s="19"/>
      <c r="JOK506" s="23"/>
      <c r="JOL506" s="19"/>
      <c r="JOV506" s="23"/>
      <c r="JOW506" s="19"/>
      <c r="JPG506" s="23"/>
      <c r="JPH506" s="19"/>
      <c r="JPR506" s="23"/>
      <c r="JPS506" s="19"/>
      <c r="JQC506" s="23"/>
      <c r="JQD506" s="19"/>
      <c r="JQN506" s="23"/>
      <c r="JQO506" s="19"/>
      <c r="JQY506" s="23"/>
      <c r="JQZ506" s="19"/>
      <c r="JRJ506" s="23"/>
      <c r="JRK506" s="19"/>
      <c r="JRU506" s="23"/>
      <c r="JRV506" s="19"/>
      <c r="JSF506" s="23"/>
      <c r="JSG506" s="19"/>
      <c r="JSQ506" s="23"/>
      <c r="JSR506" s="19"/>
      <c r="JTB506" s="23"/>
      <c r="JTC506" s="19"/>
      <c r="JTM506" s="23"/>
      <c r="JTN506" s="19"/>
      <c r="JTX506" s="23"/>
      <c r="JTY506" s="19"/>
      <c r="JUI506" s="23"/>
      <c r="JUJ506" s="19"/>
      <c r="JUT506" s="23"/>
      <c r="JUU506" s="19"/>
      <c r="JVE506" s="23"/>
      <c r="JVF506" s="19"/>
      <c r="JVP506" s="23"/>
      <c r="JVQ506" s="19"/>
      <c r="JWA506" s="23"/>
      <c r="JWB506" s="19"/>
      <c r="JWL506" s="23"/>
      <c r="JWM506" s="19"/>
      <c r="JWW506" s="23"/>
      <c r="JWX506" s="19"/>
      <c r="JXH506" s="23"/>
      <c r="JXI506" s="19"/>
      <c r="JXS506" s="23"/>
      <c r="JXT506" s="19"/>
      <c r="JYD506" s="23"/>
      <c r="JYE506" s="19"/>
      <c r="JYO506" s="23"/>
      <c r="JYP506" s="19"/>
      <c r="JYZ506" s="23"/>
      <c r="JZA506" s="19"/>
      <c r="JZK506" s="23"/>
      <c r="JZL506" s="19"/>
      <c r="JZV506" s="23"/>
      <c r="JZW506" s="19"/>
      <c r="KAG506" s="23"/>
      <c r="KAH506" s="19"/>
      <c r="KAR506" s="23"/>
      <c r="KAS506" s="19"/>
      <c r="KBC506" s="23"/>
      <c r="KBD506" s="19"/>
      <c r="KBN506" s="23"/>
      <c r="KBO506" s="19"/>
      <c r="KBY506" s="23"/>
      <c r="KBZ506" s="19"/>
      <c r="KCJ506" s="23"/>
      <c r="KCK506" s="19"/>
      <c r="KCU506" s="23"/>
      <c r="KCV506" s="19"/>
      <c r="KDF506" s="23"/>
      <c r="KDG506" s="19"/>
      <c r="KDQ506" s="23"/>
      <c r="KDR506" s="19"/>
      <c r="KEB506" s="23"/>
      <c r="KEC506" s="19"/>
      <c r="KEM506" s="23"/>
      <c r="KEN506" s="19"/>
      <c r="KEX506" s="23"/>
      <c r="KEY506" s="19"/>
      <c r="KFI506" s="23"/>
      <c r="KFJ506" s="19"/>
      <c r="KFT506" s="23"/>
      <c r="KFU506" s="19"/>
      <c r="KGE506" s="23"/>
      <c r="KGF506" s="19"/>
      <c r="KGP506" s="23"/>
      <c r="KGQ506" s="19"/>
      <c r="KHA506" s="23"/>
      <c r="KHB506" s="19"/>
      <c r="KHL506" s="23"/>
      <c r="KHM506" s="19"/>
      <c r="KHW506" s="23"/>
      <c r="KHX506" s="19"/>
      <c r="KIH506" s="23"/>
      <c r="KII506" s="19"/>
      <c r="KIS506" s="23"/>
      <c r="KIT506" s="19"/>
      <c r="KJD506" s="23"/>
      <c r="KJE506" s="19"/>
      <c r="KJO506" s="23"/>
      <c r="KJP506" s="19"/>
      <c r="KJZ506" s="23"/>
      <c r="KKA506" s="19"/>
      <c r="KKK506" s="23"/>
      <c r="KKL506" s="19"/>
      <c r="KKV506" s="23"/>
      <c r="KKW506" s="19"/>
      <c r="KLG506" s="23"/>
      <c r="KLH506" s="19"/>
      <c r="KLR506" s="23"/>
      <c r="KLS506" s="19"/>
      <c r="KMC506" s="23"/>
      <c r="KMD506" s="19"/>
      <c r="KMN506" s="23"/>
      <c r="KMO506" s="19"/>
      <c r="KMY506" s="23"/>
      <c r="KMZ506" s="19"/>
      <c r="KNJ506" s="23"/>
      <c r="KNK506" s="19"/>
      <c r="KNU506" s="23"/>
      <c r="KNV506" s="19"/>
      <c r="KOF506" s="23"/>
      <c r="KOG506" s="19"/>
      <c r="KOQ506" s="23"/>
      <c r="KOR506" s="19"/>
      <c r="KPB506" s="23"/>
      <c r="KPC506" s="19"/>
      <c r="KPM506" s="23"/>
      <c r="KPN506" s="19"/>
      <c r="KPX506" s="23"/>
      <c r="KPY506" s="19"/>
      <c r="KQI506" s="23"/>
      <c r="KQJ506" s="19"/>
      <c r="KQT506" s="23"/>
      <c r="KQU506" s="19"/>
      <c r="KRE506" s="23"/>
      <c r="KRF506" s="19"/>
      <c r="KRP506" s="23"/>
      <c r="KRQ506" s="19"/>
      <c r="KSA506" s="23"/>
      <c r="KSB506" s="19"/>
      <c r="KSL506" s="23"/>
      <c r="KSM506" s="19"/>
      <c r="KSW506" s="23"/>
      <c r="KSX506" s="19"/>
      <c r="KTH506" s="23"/>
      <c r="KTI506" s="19"/>
      <c r="KTS506" s="23"/>
      <c r="KTT506" s="19"/>
      <c r="KUD506" s="23"/>
      <c r="KUE506" s="19"/>
      <c r="KUO506" s="23"/>
      <c r="KUP506" s="19"/>
      <c r="KUZ506" s="23"/>
      <c r="KVA506" s="19"/>
      <c r="KVK506" s="23"/>
      <c r="KVL506" s="19"/>
      <c r="KVV506" s="23"/>
      <c r="KVW506" s="19"/>
      <c r="KWG506" s="23"/>
      <c r="KWH506" s="19"/>
      <c r="KWR506" s="23"/>
      <c r="KWS506" s="19"/>
      <c r="KXC506" s="23"/>
      <c r="KXD506" s="19"/>
      <c r="KXN506" s="23"/>
      <c r="KXO506" s="19"/>
      <c r="KXY506" s="23"/>
      <c r="KXZ506" s="19"/>
      <c r="KYJ506" s="23"/>
      <c r="KYK506" s="19"/>
      <c r="KYU506" s="23"/>
      <c r="KYV506" s="19"/>
      <c r="KZF506" s="23"/>
      <c r="KZG506" s="19"/>
      <c r="KZQ506" s="23"/>
      <c r="KZR506" s="19"/>
      <c r="LAB506" s="23"/>
      <c r="LAC506" s="19"/>
      <c r="LAM506" s="23"/>
      <c r="LAN506" s="19"/>
      <c r="LAX506" s="23"/>
      <c r="LAY506" s="19"/>
      <c r="LBI506" s="23"/>
      <c r="LBJ506" s="19"/>
      <c r="LBT506" s="23"/>
      <c r="LBU506" s="19"/>
      <c r="LCE506" s="23"/>
      <c r="LCF506" s="19"/>
      <c r="LCP506" s="23"/>
      <c r="LCQ506" s="19"/>
      <c r="LDA506" s="23"/>
      <c r="LDB506" s="19"/>
      <c r="LDL506" s="23"/>
      <c r="LDM506" s="19"/>
      <c r="LDW506" s="23"/>
      <c r="LDX506" s="19"/>
      <c r="LEH506" s="23"/>
      <c r="LEI506" s="19"/>
      <c r="LES506" s="23"/>
      <c r="LET506" s="19"/>
      <c r="LFD506" s="23"/>
      <c r="LFE506" s="19"/>
      <c r="LFO506" s="23"/>
      <c r="LFP506" s="19"/>
      <c r="LFZ506" s="23"/>
      <c r="LGA506" s="19"/>
      <c r="LGK506" s="23"/>
      <c r="LGL506" s="19"/>
      <c r="LGV506" s="23"/>
      <c r="LGW506" s="19"/>
      <c r="LHG506" s="23"/>
      <c r="LHH506" s="19"/>
      <c r="LHR506" s="23"/>
      <c r="LHS506" s="19"/>
      <c r="LIC506" s="23"/>
      <c r="LID506" s="19"/>
      <c r="LIN506" s="23"/>
      <c r="LIO506" s="19"/>
      <c r="LIY506" s="23"/>
      <c r="LIZ506" s="19"/>
      <c r="LJJ506" s="23"/>
      <c r="LJK506" s="19"/>
      <c r="LJU506" s="23"/>
      <c r="LJV506" s="19"/>
      <c r="LKF506" s="23"/>
      <c r="LKG506" s="19"/>
      <c r="LKQ506" s="23"/>
      <c r="LKR506" s="19"/>
      <c r="LLB506" s="23"/>
      <c r="LLC506" s="19"/>
      <c r="LLM506" s="23"/>
      <c r="LLN506" s="19"/>
      <c r="LLX506" s="23"/>
      <c r="LLY506" s="19"/>
      <c r="LMI506" s="23"/>
      <c r="LMJ506" s="19"/>
      <c r="LMT506" s="23"/>
      <c r="LMU506" s="19"/>
      <c r="LNE506" s="23"/>
      <c r="LNF506" s="19"/>
      <c r="LNP506" s="23"/>
      <c r="LNQ506" s="19"/>
      <c r="LOA506" s="23"/>
      <c r="LOB506" s="19"/>
      <c r="LOL506" s="23"/>
      <c r="LOM506" s="19"/>
      <c r="LOW506" s="23"/>
      <c r="LOX506" s="19"/>
      <c r="LPH506" s="23"/>
      <c r="LPI506" s="19"/>
      <c r="LPS506" s="23"/>
      <c r="LPT506" s="19"/>
      <c r="LQD506" s="23"/>
      <c r="LQE506" s="19"/>
      <c r="LQO506" s="23"/>
      <c r="LQP506" s="19"/>
      <c r="LQZ506" s="23"/>
      <c r="LRA506" s="19"/>
      <c r="LRK506" s="23"/>
      <c r="LRL506" s="19"/>
      <c r="LRV506" s="23"/>
      <c r="LRW506" s="19"/>
      <c r="LSG506" s="23"/>
      <c r="LSH506" s="19"/>
      <c r="LSR506" s="23"/>
      <c r="LSS506" s="19"/>
      <c r="LTC506" s="23"/>
      <c r="LTD506" s="19"/>
      <c r="LTN506" s="23"/>
      <c r="LTO506" s="19"/>
      <c r="LTY506" s="23"/>
      <c r="LTZ506" s="19"/>
      <c r="LUJ506" s="23"/>
      <c r="LUK506" s="19"/>
      <c r="LUU506" s="23"/>
      <c r="LUV506" s="19"/>
      <c r="LVF506" s="23"/>
      <c r="LVG506" s="19"/>
      <c r="LVQ506" s="23"/>
      <c r="LVR506" s="19"/>
      <c r="LWB506" s="23"/>
      <c r="LWC506" s="19"/>
      <c r="LWM506" s="23"/>
      <c r="LWN506" s="19"/>
      <c r="LWX506" s="23"/>
      <c r="LWY506" s="19"/>
      <c r="LXI506" s="23"/>
      <c r="LXJ506" s="19"/>
      <c r="LXT506" s="23"/>
      <c r="LXU506" s="19"/>
      <c r="LYE506" s="23"/>
      <c r="LYF506" s="19"/>
      <c r="LYP506" s="23"/>
      <c r="LYQ506" s="19"/>
      <c r="LZA506" s="23"/>
      <c r="LZB506" s="19"/>
      <c r="LZL506" s="23"/>
      <c r="LZM506" s="19"/>
      <c r="LZW506" s="23"/>
      <c r="LZX506" s="19"/>
      <c r="MAH506" s="23"/>
      <c r="MAI506" s="19"/>
      <c r="MAS506" s="23"/>
      <c r="MAT506" s="19"/>
      <c r="MBD506" s="23"/>
      <c r="MBE506" s="19"/>
      <c r="MBO506" s="23"/>
      <c r="MBP506" s="19"/>
      <c r="MBZ506" s="23"/>
      <c r="MCA506" s="19"/>
      <c r="MCK506" s="23"/>
      <c r="MCL506" s="19"/>
      <c r="MCV506" s="23"/>
      <c r="MCW506" s="19"/>
      <c r="MDG506" s="23"/>
      <c r="MDH506" s="19"/>
      <c r="MDR506" s="23"/>
      <c r="MDS506" s="19"/>
      <c r="MEC506" s="23"/>
      <c r="MED506" s="19"/>
      <c r="MEN506" s="23"/>
      <c r="MEO506" s="19"/>
      <c r="MEY506" s="23"/>
      <c r="MEZ506" s="19"/>
      <c r="MFJ506" s="23"/>
      <c r="MFK506" s="19"/>
      <c r="MFU506" s="23"/>
      <c r="MFV506" s="19"/>
      <c r="MGF506" s="23"/>
      <c r="MGG506" s="19"/>
      <c r="MGQ506" s="23"/>
      <c r="MGR506" s="19"/>
      <c r="MHB506" s="23"/>
      <c r="MHC506" s="19"/>
      <c r="MHM506" s="23"/>
      <c r="MHN506" s="19"/>
      <c r="MHX506" s="23"/>
      <c r="MHY506" s="19"/>
      <c r="MII506" s="23"/>
      <c r="MIJ506" s="19"/>
      <c r="MIT506" s="23"/>
      <c r="MIU506" s="19"/>
      <c r="MJE506" s="23"/>
      <c r="MJF506" s="19"/>
      <c r="MJP506" s="23"/>
      <c r="MJQ506" s="19"/>
      <c r="MKA506" s="23"/>
      <c r="MKB506" s="19"/>
      <c r="MKL506" s="23"/>
      <c r="MKM506" s="19"/>
      <c r="MKW506" s="23"/>
      <c r="MKX506" s="19"/>
      <c r="MLH506" s="23"/>
      <c r="MLI506" s="19"/>
      <c r="MLS506" s="23"/>
      <c r="MLT506" s="19"/>
      <c r="MMD506" s="23"/>
      <c r="MME506" s="19"/>
      <c r="MMO506" s="23"/>
      <c r="MMP506" s="19"/>
      <c r="MMZ506" s="23"/>
      <c r="MNA506" s="19"/>
      <c r="MNK506" s="23"/>
      <c r="MNL506" s="19"/>
      <c r="MNV506" s="23"/>
      <c r="MNW506" s="19"/>
      <c r="MOG506" s="23"/>
      <c r="MOH506" s="19"/>
      <c r="MOR506" s="23"/>
      <c r="MOS506" s="19"/>
      <c r="MPC506" s="23"/>
      <c r="MPD506" s="19"/>
      <c r="MPN506" s="23"/>
      <c r="MPO506" s="19"/>
      <c r="MPY506" s="23"/>
      <c r="MPZ506" s="19"/>
      <c r="MQJ506" s="23"/>
      <c r="MQK506" s="19"/>
      <c r="MQU506" s="23"/>
      <c r="MQV506" s="19"/>
      <c r="MRF506" s="23"/>
      <c r="MRG506" s="19"/>
      <c r="MRQ506" s="23"/>
      <c r="MRR506" s="19"/>
      <c r="MSB506" s="23"/>
      <c r="MSC506" s="19"/>
      <c r="MSM506" s="23"/>
      <c r="MSN506" s="19"/>
      <c r="MSX506" s="23"/>
      <c r="MSY506" s="19"/>
      <c r="MTI506" s="23"/>
      <c r="MTJ506" s="19"/>
      <c r="MTT506" s="23"/>
      <c r="MTU506" s="19"/>
      <c r="MUE506" s="23"/>
      <c r="MUF506" s="19"/>
      <c r="MUP506" s="23"/>
      <c r="MUQ506" s="19"/>
      <c r="MVA506" s="23"/>
      <c r="MVB506" s="19"/>
      <c r="MVL506" s="23"/>
      <c r="MVM506" s="19"/>
      <c r="MVW506" s="23"/>
      <c r="MVX506" s="19"/>
      <c r="MWH506" s="23"/>
      <c r="MWI506" s="19"/>
      <c r="MWS506" s="23"/>
      <c r="MWT506" s="19"/>
      <c r="MXD506" s="23"/>
      <c r="MXE506" s="19"/>
      <c r="MXO506" s="23"/>
      <c r="MXP506" s="19"/>
      <c r="MXZ506" s="23"/>
      <c r="MYA506" s="19"/>
      <c r="MYK506" s="23"/>
      <c r="MYL506" s="19"/>
      <c r="MYV506" s="23"/>
      <c r="MYW506" s="19"/>
      <c r="MZG506" s="23"/>
      <c r="MZH506" s="19"/>
      <c r="MZR506" s="23"/>
      <c r="MZS506" s="19"/>
      <c r="NAC506" s="23"/>
      <c r="NAD506" s="19"/>
      <c r="NAN506" s="23"/>
      <c r="NAO506" s="19"/>
      <c r="NAY506" s="23"/>
      <c r="NAZ506" s="19"/>
      <c r="NBJ506" s="23"/>
      <c r="NBK506" s="19"/>
      <c r="NBU506" s="23"/>
      <c r="NBV506" s="19"/>
      <c r="NCF506" s="23"/>
      <c r="NCG506" s="19"/>
      <c r="NCQ506" s="23"/>
      <c r="NCR506" s="19"/>
      <c r="NDB506" s="23"/>
      <c r="NDC506" s="19"/>
      <c r="NDM506" s="23"/>
      <c r="NDN506" s="19"/>
      <c r="NDX506" s="23"/>
      <c r="NDY506" s="19"/>
      <c r="NEI506" s="23"/>
      <c r="NEJ506" s="19"/>
      <c r="NET506" s="23"/>
      <c r="NEU506" s="19"/>
      <c r="NFE506" s="23"/>
      <c r="NFF506" s="19"/>
      <c r="NFP506" s="23"/>
      <c r="NFQ506" s="19"/>
      <c r="NGA506" s="23"/>
      <c r="NGB506" s="19"/>
      <c r="NGL506" s="23"/>
      <c r="NGM506" s="19"/>
      <c r="NGW506" s="23"/>
      <c r="NGX506" s="19"/>
      <c r="NHH506" s="23"/>
      <c r="NHI506" s="19"/>
      <c r="NHS506" s="23"/>
      <c r="NHT506" s="19"/>
      <c r="NID506" s="23"/>
      <c r="NIE506" s="19"/>
      <c r="NIO506" s="23"/>
      <c r="NIP506" s="19"/>
      <c r="NIZ506" s="23"/>
      <c r="NJA506" s="19"/>
      <c r="NJK506" s="23"/>
      <c r="NJL506" s="19"/>
      <c r="NJV506" s="23"/>
      <c r="NJW506" s="19"/>
      <c r="NKG506" s="23"/>
      <c r="NKH506" s="19"/>
      <c r="NKR506" s="23"/>
      <c r="NKS506" s="19"/>
      <c r="NLC506" s="23"/>
      <c r="NLD506" s="19"/>
      <c r="NLN506" s="23"/>
      <c r="NLO506" s="19"/>
      <c r="NLY506" s="23"/>
      <c r="NLZ506" s="19"/>
      <c r="NMJ506" s="23"/>
      <c r="NMK506" s="19"/>
      <c r="NMU506" s="23"/>
      <c r="NMV506" s="19"/>
      <c r="NNF506" s="23"/>
      <c r="NNG506" s="19"/>
      <c r="NNQ506" s="23"/>
      <c r="NNR506" s="19"/>
      <c r="NOB506" s="23"/>
      <c r="NOC506" s="19"/>
      <c r="NOM506" s="23"/>
      <c r="NON506" s="19"/>
      <c r="NOX506" s="23"/>
      <c r="NOY506" s="19"/>
      <c r="NPI506" s="23"/>
      <c r="NPJ506" s="19"/>
      <c r="NPT506" s="23"/>
      <c r="NPU506" s="19"/>
      <c r="NQE506" s="23"/>
      <c r="NQF506" s="19"/>
      <c r="NQP506" s="23"/>
      <c r="NQQ506" s="19"/>
      <c r="NRA506" s="23"/>
      <c r="NRB506" s="19"/>
      <c r="NRL506" s="23"/>
      <c r="NRM506" s="19"/>
      <c r="NRW506" s="23"/>
      <c r="NRX506" s="19"/>
      <c r="NSH506" s="23"/>
      <c r="NSI506" s="19"/>
      <c r="NSS506" s="23"/>
      <c r="NST506" s="19"/>
      <c r="NTD506" s="23"/>
      <c r="NTE506" s="19"/>
      <c r="NTO506" s="23"/>
      <c r="NTP506" s="19"/>
      <c r="NTZ506" s="23"/>
      <c r="NUA506" s="19"/>
      <c r="NUK506" s="23"/>
      <c r="NUL506" s="19"/>
      <c r="NUV506" s="23"/>
      <c r="NUW506" s="19"/>
      <c r="NVG506" s="23"/>
      <c r="NVH506" s="19"/>
      <c r="NVR506" s="23"/>
      <c r="NVS506" s="19"/>
      <c r="NWC506" s="23"/>
      <c r="NWD506" s="19"/>
      <c r="NWN506" s="23"/>
      <c r="NWO506" s="19"/>
      <c r="NWY506" s="23"/>
      <c r="NWZ506" s="19"/>
      <c r="NXJ506" s="23"/>
      <c r="NXK506" s="19"/>
      <c r="NXU506" s="23"/>
      <c r="NXV506" s="19"/>
      <c r="NYF506" s="23"/>
      <c r="NYG506" s="19"/>
      <c r="NYQ506" s="23"/>
      <c r="NYR506" s="19"/>
      <c r="NZB506" s="23"/>
      <c r="NZC506" s="19"/>
      <c r="NZM506" s="23"/>
      <c r="NZN506" s="19"/>
      <c r="NZX506" s="23"/>
      <c r="NZY506" s="19"/>
      <c r="OAI506" s="23"/>
      <c r="OAJ506" s="19"/>
      <c r="OAT506" s="23"/>
      <c r="OAU506" s="19"/>
      <c r="OBE506" s="23"/>
      <c r="OBF506" s="19"/>
      <c r="OBP506" s="23"/>
      <c r="OBQ506" s="19"/>
      <c r="OCA506" s="23"/>
      <c r="OCB506" s="19"/>
      <c r="OCL506" s="23"/>
      <c r="OCM506" s="19"/>
      <c r="OCW506" s="23"/>
      <c r="OCX506" s="19"/>
      <c r="ODH506" s="23"/>
      <c r="ODI506" s="19"/>
      <c r="ODS506" s="23"/>
      <c r="ODT506" s="19"/>
      <c r="OED506" s="23"/>
      <c r="OEE506" s="19"/>
      <c r="OEO506" s="23"/>
      <c r="OEP506" s="19"/>
      <c r="OEZ506" s="23"/>
      <c r="OFA506" s="19"/>
      <c r="OFK506" s="23"/>
      <c r="OFL506" s="19"/>
      <c r="OFV506" s="23"/>
      <c r="OFW506" s="19"/>
      <c r="OGG506" s="23"/>
      <c r="OGH506" s="19"/>
      <c r="OGR506" s="23"/>
      <c r="OGS506" s="19"/>
      <c r="OHC506" s="23"/>
      <c r="OHD506" s="19"/>
      <c r="OHN506" s="23"/>
      <c r="OHO506" s="19"/>
      <c r="OHY506" s="23"/>
      <c r="OHZ506" s="19"/>
      <c r="OIJ506" s="23"/>
      <c r="OIK506" s="19"/>
      <c r="OIU506" s="23"/>
      <c r="OIV506" s="19"/>
      <c r="OJF506" s="23"/>
      <c r="OJG506" s="19"/>
      <c r="OJQ506" s="23"/>
      <c r="OJR506" s="19"/>
      <c r="OKB506" s="23"/>
      <c r="OKC506" s="19"/>
      <c r="OKM506" s="23"/>
      <c r="OKN506" s="19"/>
      <c r="OKX506" s="23"/>
      <c r="OKY506" s="19"/>
      <c r="OLI506" s="23"/>
      <c r="OLJ506" s="19"/>
      <c r="OLT506" s="23"/>
      <c r="OLU506" s="19"/>
      <c r="OME506" s="23"/>
      <c r="OMF506" s="19"/>
      <c r="OMP506" s="23"/>
      <c r="OMQ506" s="19"/>
      <c r="ONA506" s="23"/>
      <c r="ONB506" s="19"/>
      <c r="ONL506" s="23"/>
      <c r="ONM506" s="19"/>
      <c r="ONW506" s="23"/>
      <c r="ONX506" s="19"/>
      <c r="OOH506" s="23"/>
      <c r="OOI506" s="19"/>
      <c r="OOS506" s="23"/>
      <c r="OOT506" s="19"/>
      <c r="OPD506" s="23"/>
      <c r="OPE506" s="19"/>
      <c r="OPO506" s="23"/>
      <c r="OPP506" s="19"/>
      <c r="OPZ506" s="23"/>
      <c r="OQA506" s="19"/>
      <c r="OQK506" s="23"/>
      <c r="OQL506" s="19"/>
      <c r="OQV506" s="23"/>
      <c r="OQW506" s="19"/>
      <c r="ORG506" s="23"/>
      <c r="ORH506" s="19"/>
      <c r="ORR506" s="23"/>
      <c r="ORS506" s="19"/>
      <c r="OSC506" s="23"/>
      <c r="OSD506" s="19"/>
      <c r="OSN506" s="23"/>
      <c r="OSO506" s="19"/>
      <c r="OSY506" s="23"/>
      <c r="OSZ506" s="19"/>
      <c r="OTJ506" s="23"/>
      <c r="OTK506" s="19"/>
      <c r="OTU506" s="23"/>
      <c r="OTV506" s="19"/>
      <c r="OUF506" s="23"/>
      <c r="OUG506" s="19"/>
      <c r="OUQ506" s="23"/>
      <c r="OUR506" s="19"/>
      <c r="OVB506" s="23"/>
      <c r="OVC506" s="19"/>
      <c r="OVM506" s="23"/>
      <c r="OVN506" s="19"/>
      <c r="OVX506" s="23"/>
      <c r="OVY506" s="19"/>
      <c r="OWI506" s="23"/>
      <c r="OWJ506" s="19"/>
      <c r="OWT506" s="23"/>
      <c r="OWU506" s="19"/>
      <c r="OXE506" s="23"/>
      <c r="OXF506" s="19"/>
      <c r="OXP506" s="23"/>
      <c r="OXQ506" s="19"/>
      <c r="OYA506" s="23"/>
      <c r="OYB506" s="19"/>
      <c r="OYL506" s="23"/>
      <c r="OYM506" s="19"/>
      <c r="OYW506" s="23"/>
      <c r="OYX506" s="19"/>
      <c r="OZH506" s="23"/>
      <c r="OZI506" s="19"/>
      <c r="OZS506" s="23"/>
      <c r="OZT506" s="19"/>
      <c r="PAD506" s="23"/>
      <c r="PAE506" s="19"/>
      <c r="PAO506" s="23"/>
      <c r="PAP506" s="19"/>
      <c r="PAZ506" s="23"/>
      <c r="PBA506" s="19"/>
      <c r="PBK506" s="23"/>
      <c r="PBL506" s="19"/>
      <c r="PBV506" s="23"/>
      <c r="PBW506" s="19"/>
      <c r="PCG506" s="23"/>
      <c r="PCH506" s="19"/>
      <c r="PCR506" s="23"/>
      <c r="PCS506" s="19"/>
      <c r="PDC506" s="23"/>
      <c r="PDD506" s="19"/>
      <c r="PDN506" s="23"/>
      <c r="PDO506" s="19"/>
      <c r="PDY506" s="23"/>
      <c r="PDZ506" s="19"/>
      <c r="PEJ506" s="23"/>
      <c r="PEK506" s="19"/>
      <c r="PEU506" s="23"/>
      <c r="PEV506" s="19"/>
      <c r="PFF506" s="23"/>
      <c r="PFG506" s="19"/>
      <c r="PFQ506" s="23"/>
      <c r="PFR506" s="19"/>
      <c r="PGB506" s="23"/>
      <c r="PGC506" s="19"/>
      <c r="PGM506" s="23"/>
      <c r="PGN506" s="19"/>
      <c r="PGX506" s="23"/>
      <c r="PGY506" s="19"/>
      <c r="PHI506" s="23"/>
      <c r="PHJ506" s="19"/>
      <c r="PHT506" s="23"/>
      <c r="PHU506" s="19"/>
      <c r="PIE506" s="23"/>
      <c r="PIF506" s="19"/>
      <c r="PIP506" s="23"/>
      <c r="PIQ506" s="19"/>
      <c r="PJA506" s="23"/>
      <c r="PJB506" s="19"/>
      <c r="PJL506" s="23"/>
      <c r="PJM506" s="19"/>
      <c r="PJW506" s="23"/>
      <c r="PJX506" s="19"/>
      <c r="PKH506" s="23"/>
      <c r="PKI506" s="19"/>
      <c r="PKS506" s="23"/>
      <c r="PKT506" s="19"/>
      <c r="PLD506" s="23"/>
      <c r="PLE506" s="19"/>
      <c r="PLO506" s="23"/>
      <c r="PLP506" s="19"/>
      <c r="PLZ506" s="23"/>
      <c r="PMA506" s="19"/>
      <c r="PMK506" s="23"/>
      <c r="PML506" s="19"/>
      <c r="PMV506" s="23"/>
      <c r="PMW506" s="19"/>
      <c r="PNG506" s="23"/>
      <c r="PNH506" s="19"/>
      <c r="PNR506" s="23"/>
      <c r="PNS506" s="19"/>
      <c r="POC506" s="23"/>
      <c r="POD506" s="19"/>
      <c r="PON506" s="23"/>
      <c r="POO506" s="19"/>
      <c r="POY506" s="23"/>
      <c r="POZ506" s="19"/>
      <c r="PPJ506" s="23"/>
      <c r="PPK506" s="19"/>
      <c r="PPU506" s="23"/>
      <c r="PPV506" s="19"/>
      <c r="PQF506" s="23"/>
      <c r="PQG506" s="19"/>
      <c r="PQQ506" s="23"/>
      <c r="PQR506" s="19"/>
      <c r="PRB506" s="23"/>
      <c r="PRC506" s="19"/>
      <c r="PRM506" s="23"/>
      <c r="PRN506" s="19"/>
      <c r="PRX506" s="23"/>
      <c r="PRY506" s="19"/>
      <c r="PSI506" s="23"/>
      <c r="PSJ506" s="19"/>
      <c r="PST506" s="23"/>
      <c r="PSU506" s="19"/>
      <c r="PTE506" s="23"/>
      <c r="PTF506" s="19"/>
      <c r="PTP506" s="23"/>
      <c r="PTQ506" s="19"/>
      <c r="PUA506" s="23"/>
      <c r="PUB506" s="19"/>
      <c r="PUL506" s="23"/>
      <c r="PUM506" s="19"/>
      <c r="PUW506" s="23"/>
      <c r="PUX506" s="19"/>
      <c r="PVH506" s="23"/>
      <c r="PVI506" s="19"/>
      <c r="PVS506" s="23"/>
      <c r="PVT506" s="19"/>
      <c r="PWD506" s="23"/>
      <c r="PWE506" s="19"/>
      <c r="PWO506" s="23"/>
      <c r="PWP506" s="19"/>
      <c r="PWZ506" s="23"/>
      <c r="PXA506" s="19"/>
      <c r="PXK506" s="23"/>
      <c r="PXL506" s="19"/>
      <c r="PXV506" s="23"/>
      <c r="PXW506" s="19"/>
      <c r="PYG506" s="23"/>
      <c r="PYH506" s="19"/>
      <c r="PYR506" s="23"/>
      <c r="PYS506" s="19"/>
      <c r="PZC506" s="23"/>
      <c r="PZD506" s="19"/>
      <c r="PZN506" s="23"/>
      <c r="PZO506" s="19"/>
      <c r="PZY506" s="23"/>
      <c r="PZZ506" s="19"/>
      <c r="QAJ506" s="23"/>
      <c r="QAK506" s="19"/>
      <c r="QAU506" s="23"/>
      <c r="QAV506" s="19"/>
      <c r="QBF506" s="23"/>
      <c r="QBG506" s="19"/>
      <c r="QBQ506" s="23"/>
      <c r="QBR506" s="19"/>
      <c r="QCB506" s="23"/>
      <c r="QCC506" s="19"/>
      <c r="QCM506" s="23"/>
      <c r="QCN506" s="19"/>
      <c r="QCX506" s="23"/>
      <c r="QCY506" s="19"/>
      <c r="QDI506" s="23"/>
      <c r="QDJ506" s="19"/>
      <c r="QDT506" s="23"/>
      <c r="QDU506" s="19"/>
      <c r="QEE506" s="23"/>
      <c r="QEF506" s="19"/>
      <c r="QEP506" s="23"/>
      <c r="QEQ506" s="19"/>
      <c r="QFA506" s="23"/>
      <c r="QFB506" s="19"/>
      <c r="QFL506" s="23"/>
      <c r="QFM506" s="19"/>
      <c r="QFW506" s="23"/>
      <c r="QFX506" s="19"/>
      <c r="QGH506" s="23"/>
      <c r="QGI506" s="19"/>
      <c r="QGS506" s="23"/>
      <c r="QGT506" s="19"/>
      <c r="QHD506" s="23"/>
      <c r="QHE506" s="19"/>
      <c r="QHO506" s="23"/>
      <c r="QHP506" s="19"/>
      <c r="QHZ506" s="23"/>
      <c r="QIA506" s="19"/>
      <c r="QIK506" s="23"/>
      <c r="QIL506" s="19"/>
      <c r="QIV506" s="23"/>
      <c r="QIW506" s="19"/>
      <c r="QJG506" s="23"/>
      <c r="QJH506" s="19"/>
      <c r="QJR506" s="23"/>
      <c r="QJS506" s="19"/>
      <c r="QKC506" s="23"/>
      <c r="QKD506" s="19"/>
      <c r="QKN506" s="23"/>
      <c r="QKO506" s="19"/>
      <c r="QKY506" s="23"/>
      <c r="QKZ506" s="19"/>
      <c r="QLJ506" s="23"/>
      <c r="QLK506" s="19"/>
      <c r="QLU506" s="23"/>
      <c r="QLV506" s="19"/>
      <c r="QMF506" s="23"/>
      <c r="QMG506" s="19"/>
      <c r="QMQ506" s="23"/>
      <c r="QMR506" s="19"/>
      <c r="QNB506" s="23"/>
      <c r="QNC506" s="19"/>
      <c r="QNM506" s="23"/>
      <c r="QNN506" s="19"/>
      <c r="QNX506" s="23"/>
      <c r="QNY506" s="19"/>
      <c r="QOI506" s="23"/>
      <c r="QOJ506" s="19"/>
      <c r="QOT506" s="23"/>
      <c r="QOU506" s="19"/>
      <c r="QPE506" s="23"/>
      <c r="QPF506" s="19"/>
      <c r="QPP506" s="23"/>
      <c r="QPQ506" s="19"/>
      <c r="QQA506" s="23"/>
      <c r="QQB506" s="19"/>
      <c r="QQL506" s="23"/>
      <c r="QQM506" s="19"/>
      <c r="QQW506" s="23"/>
      <c r="QQX506" s="19"/>
      <c r="QRH506" s="23"/>
      <c r="QRI506" s="19"/>
      <c r="QRS506" s="23"/>
      <c r="QRT506" s="19"/>
      <c r="QSD506" s="23"/>
      <c r="QSE506" s="19"/>
      <c r="QSO506" s="23"/>
      <c r="QSP506" s="19"/>
      <c r="QSZ506" s="23"/>
      <c r="QTA506" s="19"/>
      <c r="QTK506" s="23"/>
      <c r="QTL506" s="19"/>
      <c r="QTV506" s="23"/>
      <c r="QTW506" s="19"/>
      <c r="QUG506" s="23"/>
      <c r="QUH506" s="19"/>
      <c r="QUR506" s="23"/>
      <c r="QUS506" s="19"/>
      <c r="QVC506" s="23"/>
      <c r="QVD506" s="19"/>
      <c r="QVN506" s="23"/>
      <c r="QVO506" s="19"/>
      <c r="QVY506" s="23"/>
      <c r="QVZ506" s="19"/>
      <c r="QWJ506" s="23"/>
      <c r="QWK506" s="19"/>
      <c r="QWU506" s="23"/>
      <c r="QWV506" s="19"/>
      <c r="QXF506" s="23"/>
      <c r="QXG506" s="19"/>
      <c r="QXQ506" s="23"/>
      <c r="QXR506" s="19"/>
      <c r="QYB506" s="23"/>
      <c r="QYC506" s="19"/>
      <c r="QYM506" s="23"/>
      <c r="QYN506" s="19"/>
      <c r="QYX506" s="23"/>
      <c r="QYY506" s="19"/>
      <c r="QZI506" s="23"/>
      <c r="QZJ506" s="19"/>
      <c r="QZT506" s="23"/>
      <c r="QZU506" s="19"/>
      <c r="RAE506" s="23"/>
      <c r="RAF506" s="19"/>
      <c r="RAP506" s="23"/>
      <c r="RAQ506" s="19"/>
      <c r="RBA506" s="23"/>
      <c r="RBB506" s="19"/>
      <c r="RBL506" s="23"/>
      <c r="RBM506" s="19"/>
      <c r="RBW506" s="23"/>
      <c r="RBX506" s="19"/>
      <c r="RCH506" s="23"/>
      <c r="RCI506" s="19"/>
      <c r="RCS506" s="23"/>
      <c r="RCT506" s="19"/>
      <c r="RDD506" s="23"/>
      <c r="RDE506" s="19"/>
      <c r="RDO506" s="23"/>
      <c r="RDP506" s="19"/>
      <c r="RDZ506" s="23"/>
      <c r="REA506" s="19"/>
      <c r="REK506" s="23"/>
      <c r="REL506" s="19"/>
      <c r="REV506" s="23"/>
      <c r="REW506" s="19"/>
      <c r="RFG506" s="23"/>
      <c r="RFH506" s="19"/>
      <c r="RFR506" s="23"/>
      <c r="RFS506" s="19"/>
      <c r="RGC506" s="23"/>
      <c r="RGD506" s="19"/>
      <c r="RGN506" s="23"/>
      <c r="RGO506" s="19"/>
      <c r="RGY506" s="23"/>
      <c r="RGZ506" s="19"/>
      <c r="RHJ506" s="23"/>
      <c r="RHK506" s="19"/>
      <c r="RHU506" s="23"/>
      <c r="RHV506" s="19"/>
      <c r="RIF506" s="23"/>
      <c r="RIG506" s="19"/>
      <c r="RIQ506" s="23"/>
      <c r="RIR506" s="19"/>
      <c r="RJB506" s="23"/>
      <c r="RJC506" s="19"/>
      <c r="RJM506" s="23"/>
      <c r="RJN506" s="19"/>
      <c r="RJX506" s="23"/>
      <c r="RJY506" s="19"/>
      <c r="RKI506" s="23"/>
      <c r="RKJ506" s="19"/>
      <c r="RKT506" s="23"/>
      <c r="RKU506" s="19"/>
      <c r="RLE506" s="23"/>
      <c r="RLF506" s="19"/>
      <c r="RLP506" s="23"/>
      <c r="RLQ506" s="19"/>
      <c r="RMA506" s="23"/>
      <c r="RMB506" s="19"/>
      <c r="RML506" s="23"/>
      <c r="RMM506" s="19"/>
      <c r="RMW506" s="23"/>
      <c r="RMX506" s="19"/>
      <c r="RNH506" s="23"/>
      <c r="RNI506" s="19"/>
      <c r="RNS506" s="23"/>
      <c r="RNT506" s="19"/>
      <c r="ROD506" s="23"/>
      <c r="ROE506" s="19"/>
      <c r="ROO506" s="23"/>
      <c r="ROP506" s="19"/>
      <c r="ROZ506" s="23"/>
      <c r="RPA506" s="19"/>
      <c r="RPK506" s="23"/>
      <c r="RPL506" s="19"/>
      <c r="RPV506" s="23"/>
      <c r="RPW506" s="19"/>
      <c r="RQG506" s="23"/>
      <c r="RQH506" s="19"/>
      <c r="RQR506" s="23"/>
      <c r="RQS506" s="19"/>
      <c r="RRC506" s="23"/>
      <c r="RRD506" s="19"/>
      <c r="RRN506" s="23"/>
      <c r="RRO506" s="19"/>
      <c r="RRY506" s="23"/>
      <c r="RRZ506" s="19"/>
      <c r="RSJ506" s="23"/>
      <c r="RSK506" s="19"/>
      <c r="RSU506" s="23"/>
      <c r="RSV506" s="19"/>
      <c r="RTF506" s="23"/>
      <c r="RTG506" s="19"/>
      <c r="RTQ506" s="23"/>
      <c r="RTR506" s="19"/>
      <c r="RUB506" s="23"/>
      <c r="RUC506" s="19"/>
      <c r="RUM506" s="23"/>
      <c r="RUN506" s="19"/>
      <c r="RUX506" s="23"/>
      <c r="RUY506" s="19"/>
      <c r="RVI506" s="23"/>
      <c r="RVJ506" s="19"/>
      <c r="RVT506" s="23"/>
      <c r="RVU506" s="19"/>
      <c r="RWE506" s="23"/>
      <c r="RWF506" s="19"/>
      <c r="RWP506" s="23"/>
      <c r="RWQ506" s="19"/>
      <c r="RXA506" s="23"/>
      <c r="RXB506" s="19"/>
      <c r="RXL506" s="23"/>
      <c r="RXM506" s="19"/>
      <c r="RXW506" s="23"/>
      <c r="RXX506" s="19"/>
      <c r="RYH506" s="23"/>
      <c r="RYI506" s="19"/>
      <c r="RYS506" s="23"/>
      <c r="RYT506" s="19"/>
      <c r="RZD506" s="23"/>
      <c r="RZE506" s="19"/>
      <c r="RZO506" s="23"/>
      <c r="RZP506" s="19"/>
      <c r="RZZ506" s="23"/>
      <c r="SAA506" s="19"/>
      <c r="SAK506" s="23"/>
      <c r="SAL506" s="19"/>
      <c r="SAV506" s="23"/>
      <c r="SAW506" s="19"/>
      <c r="SBG506" s="23"/>
      <c r="SBH506" s="19"/>
      <c r="SBR506" s="23"/>
      <c r="SBS506" s="19"/>
      <c r="SCC506" s="23"/>
      <c r="SCD506" s="19"/>
      <c r="SCN506" s="23"/>
      <c r="SCO506" s="19"/>
      <c r="SCY506" s="23"/>
      <c r="SCZ506" s="19"/>
      <c r="SDJ506" s="23"/>
      <c r="SDK506" s="19"/>
      <c r="SDU506" s="23"/>
      <c r="SDV506" s="19"/>
      <c r="SEF506" s="23"/>
      <c r="SEG506" s="19"/>
      <c r="SEQ506" s="23"/>
      <c r="SER506" s="19"/>
      <c r="SFB506" s="23"/>
      <c r="SFC506" s="19"/>
      <c r="SFM506" s="23"/>
      <c r="SFN506" s="19"/>
      <c r="SFX506" s="23"/>
      <c r="SFY506" s="19"/>
      <c r="SGI506" s="23"/>
      <c r="SGJ506" s="19"/>
      <c r="SGT506" s="23"/>
      <c r="SGU506" s="19"/>
      <c r="SHE506" s="23"/>
      <c r="SHF506" s="19"/>
      <c r="SHP506" s="23"/>
      <c r="SHQ506" s="19"/>
      <c r="SIA506" s="23"/>
      <c r="SIB506" s="19"/>
      <c r="SIL506" s="23"/>
      <c r="SIM506" s="19"/>
      <c r="SIW506" s="23"/>
      <c r="SIX506" s="19"/>
      <c r="SJH506" s="23"/>
      <c r="SJI506" s="19"/>
      <c r="SJS506" s="23"/>
      <c r="SJT506" s="19"/>
      <c r="SKD506" s="23"/>
      <c r="SKE506" s="19"/>
      <c r="SKO506" s="23"/>
      <c r="SKP506" s="19"/>
      <c r="SKZ506" s="23"/>
      <c r="SLA506" s="19"/>
      <c r="SLK506" s="23"/>
      <c r="SLL506" s="19"/>
      <c r="SLV506" s="23"/>
      <c r="SLW506" s="19"/>
      <c r="SMG506" s="23"/>
      <c r="SMH506" s="19"/>
      <c r="SMR506" s="23"/>
      <c r="SMS506" s="19"/>
      <c r="SNC506" s="23"/>
      <c r="SND506" s="19"/>
      <c r="SNN506" s="23"/>
      <c r="SNO506" s="19"/>
      <c r="SNY506" s="23"/>
      <c r="SNZ506" s="19"/>
      <c r="SOJ506" s="23"/>
      <c r="SOK506" s="19"/>
      <c r="SOU506" s="23"/>
      <c r="SOV506" s="19"/>
      <c r="SPF506" s="23"/>
      <c r="SPG506" s="19"/>
      <c r="SPQ506" s="23"/>
      <c r="SPR506" s="19"/>
      <c r="SQB506" s="23"/>
      <c r="SQC506" s="19"/>
      <c r="SQM506" s="23"/>
      <c r="SQN506" s="19"/>
      <c r="SQX506" s="23"/>
      <c r="SQY506" s="19"/>
      <c r="SRI506" s="23"/>
      <c r="SRJ506" s="19"/>
      <c r="SRT506" s="23"/>
      <c r="SRU506" s="19"/>
      <c r="SSE506" s="23"/>
      <c r="SSF506" s="19"/>
      <c r="SSP506" s="23"/>
      <c r="SSQ506" s="19"/>
      <c r="STA506" s="23"/>
      <c r="STB506" s="19"/>
      <c r="STL506" s="23"/>
      <c r="STM506" s="19"/>
      <c r="STW506" s="23"/>
      <c r="STX506" s="19"/>
      <c r="SUH506" s="23"/>
      <c r="SUI506" s="19"/>
      <c r="SUS506" s="23"/>
      <c r="SUT506" s="19"/>
      <c r="SVD506" s="23"/>
      <c r="SVE506" s="19"/>
      <c r="SVO506" s="23"/>
      <c r="SVP506" s="19"/>
      <c r="SVZ506" s="23"/>
      <c r="SWA506" s="19"/>
      <c r="SWK506" s="23"/>
      <c r="SWL506" s="19"/>
      <c r="SWV506" s="23"/>
      <c r="SWW506" s="19"/>
      <c r="SXG506" s="23"/>
      <c r="SXH506" s="19"/>
      <c r="SXR506" s="23"/>
      <c r="SXS506" s="19"/>
      <c r="SYC506" s="23"/>
      <c r="SYD506" s="19"/>
      <c r="SYN506" s="23"/>
      <c r="SYO506" s="19"/>
      <c r="SYY506" s="23"/>
      <c r="SYZ506" s="19"/>
      <c r="SZJ506" s="23"/>
      <c r="SZK506" s="19"/>
      <c r="SZU506" s="23"/>
      <c r="SZV506" s="19"/>
      <c r="TAF506" s="23"/>
      <c r="TAG506" s="19"/>
      <c r="TAQ506" s="23"/>
      <c r="TAR506" s="19"/>
      <c r="TBB506" s="23"/>
      <c r="TBC506" s="19"/>
      <c r="TBM506" s="23"/>
      <c r="TBN506" s="19"/>
      <c r="TBX506" s="23"/>
      <c r="TBY506" s="19"/>
      <c r="TCI506" s="23"/>
      <c r="TCJ506" s="19"/>
      <c r="TCT506" s="23"/>
      <c r="TCU506" s="19"/>
      <c r="TDE506" s="23"/>
      <c r="TDF506" s="19"/>
      <c r="TDP506" s="23"/>
      <c r="TDQ506" s="19"/>
      <c r="TEA506" s="23"/>
      <c r="TEB506" s="19"/>
      <c r="TEL506" s="23"/>
      <c r="TEM506" s="19"/>
      <c r="TEW506" s="23"/>
      <c r="TEX506" s="19"/>
      <c r="TFH506" s="23"/>
      <c r="TFI506" s="19"/>
      <c r="TFS506" s="23"/>
      <c r="TFT506" s="19"/>
      <c r="TGD506" s="23"/>
      <c r="TGE506" s="19"/>
      <c r="TGO506" s="23"/>
      <c r="TGP506" s="19"/>
      <c r="TGZ506" s="23"/>
      <c r="THA506" s="19"/>
      <c r="THK506" s="23"/>
      <c r="THL506" s="19"/>
      <c r="THV506" s="23"/>
      <c r="THW506" s="19"/>
      <c r="TIG506" s="23"/>
      <c r="TIH506" s="19"/>
      <c r="TIR506" s="23"/>
      <c r="TIS506" s="19"/>
      <c r="TJC506" s="23"/>
      <c r="TJD506" s="19"/>
      <c r="TJN506" s="23"/>
      <c r="TJO506" s="19"/>
      <c r="TJY506" s="23"/>
      <c r="TJZ506" s="19"/>
      <c r="TKJ506" s="23"/>
      <c r="TKK506" s="19"/>
      <c r="TKU506" s="23"/>
      <c r="TKV506" s="19"/>
      <c r="TLF506" s="23"/>
      <c r="TLG506" s="19"/>
      <c r="TLQ506" s="23"/>
      <c r="TLR506" s="19"/>
      <c r="TMB506" s="23"/>
      <c r="TMC506" s="19"/>
      <c r="TMM506" s="23"/>
      <c r="TMN506" s="19"/>
      <c r="TMX506" s="23"/>
      <c r="TMY506" s="19"/>
      <c r="TNI506" s="23"/>
      <c r="TNJ506" s="19"/>
      <c r="TNT506" s="23"/>
      <c r="TNU506" s="19"/>
      <c r="TOE506" s="23"/>
      <c r="TOF506" s="19"/>
      <c r="TOP506" s="23"/>
      <c r="TOQ506" s="19"/>
      <c r="TPA506" s="23"/>
      <c r="TPB506" s="19"/>
      <c r="TPL506" s="23"/>
      <c r="TPM506" s="19"/>
      <c r="TPW506" s="23"/>
      <c r="TPX506" s="19"/>
      <c r="TQH506" s="23"/>
      <c r="TQI506" s="19"/>
      <c r="TQS506" s="23"/>
      <c r="TQT506" s="19"/>
      <c r="TRD506" s="23"/>
      <c r="TRE506" s="19"/>
      <c r="TRO506" s="23"/>
      <c r="TRP506" s="19"/>
      <c r="TRZ506" s="23"/>
      <c r="TSA506" s="19"/>
      <c r="TSK506" s="23"/>
      <c r="TSL506" s="19"/>
      <c r="TSV506" s="23"/>
      <c r="TSW506" s="19"/>
      <c r="TTG506" s="23"/>
      <c r="TTH506" s="19"/>
      <c r="TTR506" s="23"/>
      <c r="TTS506" s="19"/>
      <c r="TUC506" s="23"/>
      <c r="TUD506" s="19"/>
      <c r="TUN506" s="23"/>
      <c r="TUO506" s="19"/>
      <c r="TUY506" s="23"/>
      <c r="TUZ506" s="19"/>
      <c r="TVJ506" s="23"/>
      <c r="TVK506" s="19"/>
      <c r="TVU506" s="23"/>
      <c r="TVV506" s="19"/>
      <c r="TWF506" s="23"/>
      <c r="TWG506" s="19"/>
      <c r="TWQ506" s="23"/>
      <c r="TWR506" s="19"/>
      <c r="TXB506" s="23"/>
      <c r="TXC506" s="19"/>
      <c r="TXM506" s="23"/>
      <c r="TXN506" s="19"/>
      <c r="TXX506" s="23"/>
      <c r="TXY506" s="19"/>
      <c r="TYI506" s="23"/>
      <c r="TYJ506" s="19"/>
      <c r="TYT506" s="23"/>
      <c r="TYU506" s="19"/>
      <c r="TZE506" s="23"/>
      <c r="TZF506" s="19"/>
      <c r="TZP506" s="23"/>
      <c r="TZQ506" s="19"/>
      <c r="UAA506" s="23"/>
      <c r="UAB506" s="19"/>
      <c r="UAL506" s="23"/>
      <c r="UAM506" s="19"/>
      <c r="UAW506" s="23"/>
      <c r="UAX506" s="19"/>
      <c r="UBH506" s="23"/>
      <c r="UBI506" s="19"/>
      <c r="UBS506" s="23"/>
      <c r="UBT506" s="19"/>
      <c r="UCD506" s="23"/>
      <c r="UCE506" s="19"/>
      <c r="UCO506" s="23"/>
      <c r="UCP506" s="19"/>
      <c r="UCZ506" s="23"/>
      <c r="UDA506" s="19"/>
      <c r="UDK506" s="23"/>
      <c r="UDL506" s="19"/>
      <c r="UDV506" s="23"/>
      <c r="UDW506" s="19"/>
      <c r="UEG506" s="23"/>
      <c r="UEH506" s="19"/>
      <c r="UER506" s="23"/>
      <c r="UES506" s="19"/>
      <c r="UFC506" s="23"/>
      <c r="UFD506" s="19"/>
      <c r="UFN506" s="23"/>
      <c r="UFO506" s="19"/>
      <c r="UFY506" s="23"/>
      <c r="UFZ506" s="19"/>
      <c r="UGJ506" s="23"/>
      <c r="UGK506" s="19"/>
      <c r="UGU506" s="23"/>
      <c r="UGV506" s="19"/>
      <c r="UHF506" s="23"/>
      <c r="UHG506" s="19"/>
      <c r="UHQ506" s="23"/>
      <c r="UHR506" s="19"/>
      <c r="UIB506" s="23"/>
      <c r="UIC506" s="19"/>
      <c r="UIM506" s="23"/>
      <c r="UIN506" s="19"/>
      <c r="UIX506" s="23"/>
      <c r="UIY506" s="19"/>
      <c r="UJI506" s="23"/>
      <c r="UJJ506" s="19"/>
      <c r="UJT506" s="23"/>
      <c r="UJU506" s="19"/>
      <c r="UKE506" s="23"/>
      <c r="UKF506" s="19"/>
      <c r="UKP506" s="23"/>
      <c r="UKQ506" s="19"/>
      <c r="ULA506" s="23"/>
      <c r="ULB506" s="19"/>
      <c r="ULL506" s="23"/>
      <c r="ULM506" s="19"/>
      <c r="ULW506" s="23"/>
      <c r="ULX506" s="19"/>
      <c r="UMH506" s="23"/>
      <c r="UMI506" s="19"/>
      <c r="UMS506" s="23"/>
      <c r="UMT506" s="19"/>
      <c r="UND506" s="23"/>
      <c r="UNE506" s="19"/>
      <c r="UNO506" s="23"/>
      <c r="UNP506" s="19"/>
      <c r="UNZ506" s="23"/>
      <c r="UOA506" s="19"/>
      <c r="UOK506" s="23"/>
      <c r="UOL506" s="19"/>
      <c r="UOV506" s="23"/>
      <c r="UOW506" s="19"/>
      <c r="UPG506" s="23"/>
      <c r="UPH506" s="19"/>
      <c r="UPR506" s="23"/>
      <c r="UPS506" s="19"/>
      <c r="UQC506" s="23"/>
      <c r="UQD506" s="19"/>
      <c r="UQN506" s="23"/>
      <c r="UQO506" s="19"/>
      <c r="UQY506" s="23"/>
      <c r="UQZ506" s="19"/>
      <c r="URJ506" s="23"/>
      <c r="URK506" s="19"/>
      <c r="URU506" s="23"/>
      <c r="URV506" s="19"/>
      <c r="USF506" s="23"/>
      <c r="USG506" s="19"/>
      <c r="USQ506" s="23"/>
      <c r="USR506" s="19"/>
      <c r="UTB506" s="23"/>
      <c r="UTC506" s="19"/>
      <c r="UTM506" s="23"/>
      <c r="UTN506" s="19"/>
      <c r="UTX506" s="23"/>
      <c r="UTY506" s="19"/>
      <c r="UUI506" s="23"/>
      <c r="UUJ506" s="19"/>
      <c r="UUT506" s="23"/>
      <c r="UUU506" s="19"/>
      <c r="UVE506" s="23"/>
      <c r="UVF506" s="19"/>
      <c r="UVP506" s="23"/>
      <c r="UVQ506" s="19"/>
      <c r="UWA506" s="23"/>
      <c r="UWB506" s="19"/>
      <c r="UWL506" s="23"/>
      <c r="UWM506" s="19"/>
      <c r="UWW506" s="23"/>
      <c r="UWX506" s="19"/>
      <c r="UXH506" s="23"/>
      <c r="UXI506" s="19"/>
      <c r="UXS506" s="23"/>
      <c r="UXT506" s="19"/>
      <c r="UYD506" s="23"/>
      <c r="UYE506" s="19"/>
      <c r="UYO506" s="23"/>
      <c r="UYP506" s="19"/>
      <c r="UYZ506" s="23"/>
      <c r="UZA506" s="19"/>
      <c r="UZK506" s="23"/>
      <c r="UZL506" s="19"/>
      <c r="UZV506" s="23"/>
      <c r="UZW506" s="19"/>
      <c r="VAG506" s="23"/>
      <c r="VAH506" s="19"/>
      <c r="VAR506" s="23"/>
      <c r="VAS506" s="19"/>
      <c r="VBC506" s="23"/>
      <c r="VBD506" s="19"/>
      <c r="VBN506" s="23"/>
      <c r="VBO506" s="19"/>
      <c r="VBY506" s="23"/>
      <c r="VBZ506" s="19"/>
      <c r="VCJ506" s="23"/>
      <c r="VCK506" s="19"/>
      <c r="VCU506" s="23"/>
      <c r="VCV506" s="19"/>
      <c r="VDF506" s="23"/>
      <c r="VDG506" s="19"/>
      <c r="VDQ506" s="23"/>
      <c r="VDR506" s="19"/>
      <c r="VEB506" s="23"/>
      <c r="VEC506" s="19"/>
      <c r="VEM506" s="23"/>
      <c r="VEN506" s="19"/>
      <c r="VEX506" s="23"/>
      <c r="VEY506" s="19"/>
      <c r="VFI506" s="23"/>
      <c r="VFJ506" s="19"/>
      <c r="VFT506" s="23"/>
      <c r="VFU506" s="19"/>
      <c r="VGE506" s="23"/>
      <c r="VGF506" s="19"/>
      <c r="VGP506" s="23"/>
      <c r="VGQ506" s="19"/>
      <c r="VHA506" s="23"/>
      <c r="VHB506" s="19"/>
      <c r="VHL506" s="23"/>
      <c r="VHM506" s="19"/>
      <c r="VHW506" s="23"/>
      <c r="VHX506" s="19"/>
      <c r="VIH506" s="23"/>
      <c r="VII506" s="19"/>
      <c r="VIS506" s="23"/>
      <c r="VIT506" s="19"/>
      <c r="VJD506" s="23"/>
      <c r="VJE506" s="19"/>
      <c r="VJO506" s="23"/>
      <c r="VJP506" s="19"/>
      <c r="VJZ506" s="23"/>
      <c r="VKA506" s="19"/>
      <c r="VKK506" s="23"/>
      <c r="VKL506" s="19"/>
      <c r="VKV506" s="23"/>
      <c r="VKW506" s="19"/>
      <c r="VLG506" s="23"/>
      <c r="VLH506" s="19"/>
      <c r="VLR506" s="23"/>
      <c r="VLS506" s="19"/>
      <c r="VMC506" s="23"/>
      <c r="VMD506" s="19"/>
      <c r="VMN506" s="23"/>
      <c r="VMO506" s="19"/>
      <c r="VMY506" s="23"/>
      <c r="VMZ506" s="19"/>
      <c r="VNJ506" s="23"/>
      <c r="VNK506" s="19"/>
      <c r="VNU506" s="23"/>
      <c r="VNV506" s="19"/>
      <c r="VOF506" s="23"/>
      <c r="VOG506" s="19"/>
      <c r="VOQ506" s="23"/>
      <c r="VOR506" s="19"/>
      <c r="VPB506" s="23"/>
      <c r="VPC506" s="19"/>
      <c r="VPM506" s="23"/>
      <c r="VPN506" s="19"/>
      <c r="VPX506" s="23"/>
      <c r="VPY506" s="19"/>
      <c r="VQI506" s="23"/>
      <c r="VQJ506" s="19"/>
      <c r="VQT506" s="23"/>
      <c r="VQU506" s="19"/>
      <c r="VRE506" s="23"/>
      <c r="VRF506" s="19"/>
      <c r="VRP506" s="23"/>
      <c r="VRQ506" s="19"/>
      <c r="VSA506" s="23"/>
      <c r="VSB506" s="19"/>
      <c r="VSL506" s="23"/>
      <c r="VSM506" s="19"/>
      <c r="VSW506" s="23"/>
      <c r="VSX506" s="19"/>
      <c r="VTH506" s="23"/>
      <c r="VTI506" s="19"/>
      <c r="VTS506" s="23"/>
      <c r="VTT506" s="19"/>
      <c r="VUD506" s="23"/>
      <c r="VUE506" s="19"/>
      <c r="VUO506" s="23"/>
      <c r="VUP506" s="19"/>
      <c r="VUZ506" s="23"/>
      <c r="VVA506" s="19"/>
      <c r="VVK506" s="23"/>
      <c r="VVL506" s="19"/>
      <c r="VVV506" s="23"/>
      <c r="VVW506" s="19"/>
      <c r="VWG506" s="23"/>
      <c r="VWH506" s="19"/>
      <c r="VWR506" s="23"/>
      <c r="VWS506" s="19"/>
      <c r="VXC506" s="23"/>
      <c r="VXD506" s="19"/>
      <c r="VXN506" s="23"/>
      <c r="VXO506" s="19"/>
      <c r="VXY506" s="23"/>
      <c r="VXZ506" s="19"/>
      <c r="VYJ506" s="23"/>
      <c r="VYK506" s="19"/>
      <c r="VYU506" s="23"/>
      <c r="VYV506" s="19"/>
      <c r="VZF506" s="23"/>
      <c r="VZG506" s="19"/>
      <c r="VZQ506" s="23"/>
      <c r="VZR506" s="19"/>
      <c r="WAB506" s="23"/>
      <c r="WAC506" s="19"/>
      <c r="WAM506" s="23"/>
      <c r="WAN506" s="19"/>
      <c r="WAX506" s="23"/>
      <c r="WAY506" s="19"/>
      <c r="WBI506" s="23"/>
      <c r="WBJ506" s="19"/>
      <c r="WBT506" s="23"/>
      <c r="WBU506" s="19"/>
      <c r="WCE506" s="23"/>
      <c r="WCF506" s="19"/>
      <c r="WCP506" s="23"/>
      <c r="WCQ506" s="19"/>
      <c r="WDA506" s="23"/>
      <c r="WDB506" s="19"/>
      <c r="WDL506" s="23"/>
      <c r="WDM506" s="19"/>
      <c r="WDW506" s="23"/>
      <c r="WDX506" s="19"/>
      <c r="WEH506" s="23"/>
      <c r="WEI506" s="19"/>
      <c r="WES506" s="23"/>
      <c r="WET506" s="19"/>
      <c r="WFD506" s="23"/>
      <c r="WFE506" s="19"/>
      <c r="WFO506" s="23"/>
      <c r="WFP506" s="19"/>
      <c r="WFZ506" s="23"/>
      <c r="WGA506" s="19"/>
      <c r="WGK506" s="23"/>
      <c r="WGL506" s="19"/>
      <c r="WGV506" s="23"/>
      <c r="WGW506" s="19"/>
      <c r="WHG506" s="23"/>
      <c r="WHH506" s="19"/>
      <c r="WHR506" s="23"/>
      <c r="WHS506" s="19"/>
      <c r="WIC506" s="23"/>
      <c r="WID506" s="19"/>
      <c r="WIN506" s="23"/>
      <c r="WIO506" s="19"/>
      <c r="WIY506" s="23"/>
      <c r="WIZ506" s="19"/>
      <c r="WJJ506" s="23"/>
      <c r="WJK506" s="19"/>
      <c r="WJU506" s="23"/>
      <c r="WJV506" s="19"/>
      <c r="WKF506" s="23"/>
      <c r="WKG506" s="19"/>
      <c r="WKQ506" s="23"/>
      <c r="WKR506" s="19"/>
      <c r="WLB506" s="23"/>
      <c r="WLC506" s="19"/>
      <c r="WLM506" s="23"/>
      <c r="WLN506" s="19"/>
      <c r="WLX506" s="23"/>
      <c r="WLY506" s="19"/>
      <c r="WMI506" s="23"/>
      <c r="WMJ506" s="19"/>
      <c r="WMT506" s="23"/>
      <c r="WMU506" s="19"/>
      <c r="WNE506" s="23"/>
      <c r="WNF506" s="19"/>
      <c r="WNP506" s="23"/>
      <c r="WNQ506" s="19"/>
      <c r="WOA506" s="23"/>
      <c r="WOB506" s="19"/>
      <c r="WOL506" s="23"/>
      <c r="WOM506" s="19"/>
      <c r="WOW506" s="23"/>
      <c r="WOX506" s="19"/>
      <c r="WPH506" s="23"/>
      <c r="WPI506" s="19"/>
      <c r="WPS506" s="23"/>
      <c r="WPT506" s="19"/>
      <c r="WQD506" s="23"/>
      <c r="WQE506" s="19"/>
      <c r="WQO506" s="23"/>
      <c r="WQP506" s="19"/>
      <c r="WQZ506" s="23"/>
      <c r="WRA506" s="19"/>
      <c r="WRK506" s="23"/>
      <c r="WRL506" s="19"/>
      <c r="WRV506" s="23"/>
      <c r="WRW506" s="19"/>
      <c r="WSG506" s="23"/>
      <c r="WSH506" s="19"/>
      <c r="WSR506" s="23"/>
      <c r="WSS506" s="19"/>
      <c r="WTC506" s="23"/>
      <c r="WTD506" s="19"/>
      <c r="WTN506" s="23"/>
      <c r="WTO506" s="19"/>
      <c r="WTY506" s="23"/>
      <c r="WTZ506" s="19"/>
      <c r="WUJ506" s="23"/>
      <c r="WUK506" s="19"/>
      <c r="WUU506" s="23"/>
      <c r="WUV506" s="19"/>
      <c r="WVF506" s="23"/>
      <c r="WVG506" s="19"/>
      <c r="WVQ506" s="23"/>
      <c r="WVR506" s="19"/>
      <c r="WWB506" s="23"/>
      <c r="WWC506" s="19"/>
      <c r="WWM506" s="23"/>
      <c r="WWN506" s="19"/>
      <c r="WWX506" s="23"/>
      <c r="WWY506" s="19"/>
      <c r="WXI506" s="23"/>
      <c r="WXJ506" s="19"/>
      <c r="WXT506" s="23"/>
      <c r="WXU506" s="19"/>
      <c r="WYE506" s="23"/>
      <c r="WYF506" s="19"/>
      <c r="WYP506" s="23"/>
      <c r="WYQ506" s="19"/>
      <c r="WZA506" s="23"/>
      <c r="WZB506" s="19"/>
      <c r="WZL506" s="23"/>
      <c r="WZM506" s="19"/>
      <c r="WZW506" s="23"/>
      <c r="WZX506" s="19"/>
      <c r="XAH506" s="23"/>
      <c r="XAI506" s="19"/>
      <c r="XAS506" s="23"/>
      <c r="XAT506" s="19"/>
      <c r="XBD506" s="23"/>
      <c r="XBE506" s="19"/>
      <c r="XBO506" s="23"/>
      <c r="XBP506" s="19"/>
      <c r="XBZ506" s="23"/>
      <c r="XCA506" s="19"/>
      <c r="XCK506" s="23"/>
      <c r="XCL506" s="19"/>
      <c r="XCV506" s="23"/>
      <c r="XCW506" s="19"/>
      <c r="XDG506" s="23"/>
      <c r="XDH506" s="19"/>
      <c r="XDR506" s="23"/>
      <c r="XDS506" s="19"/>
      <c r="XEC506" s="23"/>
      <c r="XED506" s="19"/>
      <c r="XEN506" s="23"/>
      <c r="XEO506" s="19"/>
      <c r="XEY506" s="23"/>
      <c r="XEZ506" s="19"/>
    </row>
    <row r="507" spans="1:1024 1034:2047 2057:3070 3080:4093 4103:5116 5126:6139 6149:7162 7172:8185 8195:9208 9218:10231 10241:12288 12298:13311 13321:14334 14344:15357 15367:16380" s="8" customFormat="1" ht="11.25" customHeight="1" x14ac:dyDescent="0.2">
      <c r="A507" s="19" t="s">
        <v>72</v>
      </c>
      <c r="B507" s="8">
        <v>516447.95090999996</v>
      </c>
      <c r="C507" s="8">
        <v>415507.30499999999</v>
      </c>
      <c r="D507" s="8">
        <v>35010.97421</v>
      </c>
      <c r="E507" s="8">
        <v>450518.27921000001</v>
      </c>
      <c r="F507" s="8">
        <v>402579.06842000003</v>
      </c>
      <c r="G507" s="8">
        <v>134246.99447000001</v>
      </c>
      <c r="H507" s="8">
        <v>12162.571459999999</v>
      </c>
      <c r="I507" s="8">
        <v>2354.8032600000001</v>
      </c>
      <c r="J507" s="8">
        <v>1001861.71682</v>
      </c>
      <c r="K507" s="23">
        <v>51.548825775003429</v>
      </c>
      <c r="L507"/>
      <c r="M507"/>
      <c r="N507"/>
      <c r="O507"/>
      <c r="P507"/>
      <c r="Q507"/>
      <c r="R507"/>
      <c r="S507"/>
      <c r="T507"/>
      <c r="U507"/>
      <c r="V507"/>
      <c r="W507" s="19"/>
      <c r="AG507" s="23"/>
      <c r="AH507" s="19"/>
      <c r="AR507" s="23"/>
      <c r="AS507" s="19"/>
      <c r="BC507" s="23"/>
      <c r="BD507" s="19"/>
      <c r="BN507" s="23"/>
      <c r="BO507" s="19"/>
      <c r="BY507" s="23"/>
      <c r="BZ507" s="19"/>
      <c r="CJ507" s="23"/>
      <c r="CK507" s="19"/>
      <c r="CU507" s="23"/>
      <c r="CV507" s="19"/>
      <c r="DF507" s="23"/>
      <c r="DG507" s="19"/>
      <c r="DQ507" s="23"/>
      <c r="DR507" s="19"/>
      <c r="EB507" s="23"/>
      <c r="EC507" s="19"/>
      <c r="EM507" s="23"/>
      <c r="EN507" s="19"/>
      <c r="EX507" s="23"/>
      <c r="EY507" s="19"/>
      <c r="FI507" s="23"/>
      <c r="FJ507" s="19"/>
      <c r="FT507" s="23"/>
      <c r="FU507" s="19"/>
      <c r="GE507" s="23"/>
      <c r="GF507" s="19"/>
      <c r="GP507" s="23"/>
      <c r="GQ507" s="19"/>
      <c r="HA507" s="23"/>
      <c r="HB507" s="19"/>
      <c r="HL507" s="23"/>
      <c r="HM507" s="19"/>
      <c r="HW507" s="23"/>
      <c r="HX507" s="19"/>
      <c r="IH507" s="23"/>
      <c r="II507" s="19"/>
      <c r="IS507" s="23"/>
      <c r="IT507" s="19"/>
      <c r="JD507" s="23"/>
      <c r="JE507" s="19"/>
      <c r="JO507" s="23"/>
      <c r="JP507" s="19"/>
      <c r="JZ507" s="23"/>
      <c r="KA507" s="19"/>
      <c r="KK507" s="23"/>
      <c r="KL507" s="19"/>
      <c r="KV507" s="23"/>
      <c r="KW507" s="19"/>
      <c r="LG507" s="23"/>
      <c r="LH507" s="19"/>
      <c r="LR507" s="23"/>
      <c r="LS507" s="19"/>
      <c r="MC507" s="23"/>
      <c r="MD507" s="19"/>
      <c r="MN507" s="23"/>
      <c r="MO507" s="19"/>
      <c r="MY507" s="23"/>
      <c r="MZ507" s="19"/>
      <c r="NJ507" s="23"/>
      <c r="NK507" s="19"/>
      <c r="NU507" s="23"/>
      <c r="NV507" s="19"/>
      <c r="OF507" s="23"/>
      <c r="OG507" s="19"/>
      <c r="OQ507" s="23"/>
      <c r="OR507" s="19"/>
      <c r="PB507" s="23"/>
      <c r="PC507" s="19"/>
      <c r="PM507" s="23"/>
      <c r="PN507" s="19"/>
      <c r="PX507" s="23"/>
      <c r="PY507" s="19"/>
      <c r="QI507" s="23"/>
      <c r="QJ507" s="19"/>
      <c r="QT507" s="23"/>
      <c r="QU507" s="19"/>
      <c r="RE507" s="23"/>
      <c r="RF507" s="19"/>
      <c r="RP507" s="23"/>
      <c r="RQ507" s="19"/>
      <c r="SA507" s="23"/>
      <c r="SB507" s="19"/>
      <c r="SL507" s="23"/>
      <c r="SM507" s="19"/>
      <c r="SW507" s="23"/>
      <c r="SX507" s="19"/>
      <c r="TH507" s="23"/>
      <c r="TI507" s="19"/>
      <c r="TS507" s="23"/>
      <c r="TT507" s="19"/>
      <c r="UD507" s="23"/>
      <c r="UE507" s="19"/>
      <c r="UO507" s="23"/>
      <c r="UP507" s="19"/>
      <c r="UZ507" s="23"/>
      <c r="VA507" s="19"/>
      <c r="VK507" s="23"/>
      <c r="VL507" s="19"/>
      <c r="VV507" s="23"/>
      <c r="VW507" s="19"/>
      <c r="WG507" s="23"/>
      <c r="WH507" s="19"/>
      <c r="WR507" s="23"/>
      <c r="WS507" s="19"/>
      <c r="XC507" s="23"/>
      <c r="XD507" s="19"/>
      <c r="XN507" s="23"/>
      <c r="XO507" s="19"/>
      <c r="XY507" s="23"/>
      <c r="XZ507" s="19"/>
      <c r="YJ507" s="23"/>
      <c r="YK507" s="19"/>
      <c r="YU507" s="23"/>
      <c r="YV507" s="19"/>
      <c r="ZF507" s="23"/>
      <c r="ZG507" s="19"/>
      <c r="ZQ507" s="23"/>
      <c r="ZR507" s="19"/>
      <c r="AAB507" s="23"/>
      <c r="AAC507" s="19"/>
      <c r="AAM507" s="23"/>
      <c r="AAN507" s="19"/>
      <c r="AAX507" s="23"/>
      <c r="AAY507" s="19"/>
      <c r="ABI507" s="23"/>
      <c r="ABJ507" s="19"/>
      <c r="ABT507" s="23"/>
      <c r="ABU507" s="19"/>
      <c r="ACE507" s="23"/>
      <c r="ACF507" s="19"/>
      <c r="ACP507" s="23"/>
      <c r="ACQ507" s="19"/>
      <c r="ADA507" s="23"/>
      <c r="ADB507" s="19"/>
      <c r="ADL507" s="23"/>
      <c r="ADM507" s="19"/>
      <c r="ADW507" s="23"/>
      <c r="ADX507" s="19"/>
      <c r="AEH507" s="23"/>
      <c r="AEI507" s="19"/>
      <c r="AES507" s="23"/>
      <c r="AET507" s="19"/>
      <c r="AFD507" s="23"/>
      <c r="AFE507" s="19"/>
      <c r="AFO507" s="23"/>
      <c r="AFP507" s="19"/>
      <c r="AFZ507" s="23"/>
      <c r="AGA507" s="19"/>
      <c r="AGK507" s="23"/>
      <c r="AGL507" s="19"/>
      <c r="AGV507" s="23"/>
      <c r="AGW507" s="19"/>
      <c r="AHG507" s="23"/>
      <c r="AHH507" s="19"/>
      <c r="AHR507" s="23"/>
      <c r="AHS507" s="19"/>
      <c r="AIC507" s="23"/>
      <c r="AID507" s="19"/>
      <c r="AIN507" s="23"/>
      <c r="AIO507" s="19"/>
      <c r="AIY507" s="23"/>
      <c r="AIZ507" s="19"/>
      <c r="AJJ507" s="23"/>
      <c r="AJK507" s="19"/>
      <c r="AJU507" s="23"/>
      <c r="AJV507" s="19"/>
      <c r="AKF507" s="23"/>
      <c r="AKG507" s="19"/>
      <c r="AKQ507" s="23"/>
      <c r="AKR507" s="19"/>
      <c r="ALB507" s="23"/>
      <c r="ALC507" s="19"/>
      <c r="ALM507" s="23"/>
      <c r="ALN507" s="19"/>
      <c r="ALX507" s="23"/>
      <c r="ALY507" s="19"/>
      <c r="AMI507" s="23"/>
      <c r="AMJ507" s="19"/>
      <c r="AMT507" s="23"/>
      <c r="AMU507" s="19"/>
      <c r="ANE507" s="23"/>
      <c r="ANF507" s="19"/>
      <c r="ANP507" s="23"/>
      <c r="ANQ507" s="19"/>
      <c r="AOA507" s="23"/>
      <c r="AOB507" s="19"/>
      <c r="AOL507" s="23"/>
      <c r="AOM507" s="19"/>
      <c r="AOW507" s="23"/>
      <c r="AOX507" s="19"/>
      <c r="APH507" s="23"/>
      <c r="API507" s="19"/>
      <c r="APS507" s="23"/>
      <c r="APT507" s="19"/>
      <c r="AQD507" s="23"/>
      <c r="AQE507" s="19"/>
      <c r="AQO507" s="23"/>
      <c r="AQP507" s="19"/>
      <c r="AQZ507" s="23"/>
      <c r="ARA507" s="19"/>
      <c r="ARK507" s="23"/>
      <c r="ARL507" s="19"/>
      <c r="ARV507" s="23"/>
      <c r="ARW507" s="19"/>
      <c r="ASG507" s="23"/>
      <c r="ASH507" s="19"/>
      <c r="ASR507" s="23"/>
      <c r="ASS507" s="19"/>
      <c r="ATC507" s="23"/>
      <c r="ATD507" s="19"/>
      <c r="ATN507" s="23"/>
      <c r="ATO507" s="19"/>
      <c r="ATY507" s="23"/>
      <c r="ATZ507" s="19"/>
      <c r="AUJ507" s="23"/>
      <c r="AUK507" s="19"/>
      <c r="AUU507" s="23"/>
      <c r="AUV507" s="19"/>
      <c r="AVF507" s="23"/>
      <c r="AVG507" s="19"/>
      <c r="AVQ507" s="23"/>
      <c r="AVR507" s="19"/>
      <c r="AWB507" s="23"/>
      <c r="AWC507" s="19"/>
      <c r="AWM507" s="23"/>
      <c r="AWN507" s="19"/>
      <c r="AWX507" s="23"/>
      <c r="AWY507" s="19"/>
      <c r="AXI507" s="23"/>
      <c r="AXJ507" s="19"/>
      <c r="AXT507" s="23"/>
      <c r="AXU507" s="19"/>
      <c r="AYE507" s="23"/>
      <c r="AYF507" s="19"/>
      <c r="AYP507" s="23"/>
      <c r="AYQ507" s="19"/>
      <c r="AZA507" s="23"/>
      <c r="AZB507" s="19"/>
      <c r="AZL507" s="23"/>
      <c r="AZM507" s="19"/>
      <c r="AZW507" s="23"/>
      <c r="AZX507" s="19"/>
      <c r="BAH507" s="23"/>
      <c r="BAI507" s="19"/>
      <c r="BAS507" s="23"/>
      <c r="BAT507" s="19"/>
      <c r="BBD507" s="23"/>
      <c r="BBE507" s="19"/>
      <c r="BBO507" s="23"/>
      <c r="BBP507" s="19"/>
      <c r="BBZ507" s="23"/>
      <c r="BCA507" s="19"/>
      <c r="BCK507" s="23"/>
      <c r="BCL507" s="19"/>
      <c r="BCV507" s="23"/>
      <c r="BCW507" s="19"/>
      <c r="BDG507" s="23"/>
      <c r="BDH507" s="19"/>
      <c r="BDR507" s="23"/>
      <c r="BDS507" s="19"/>
      <c r="BEC507" s="23"/>
      <c r="BED507" s="19"/>
      <c r="BEN507" s="23"/>
      <c r="BEO507" s="19"/>
      <c r="BEY507" s="23"/>
      <c r="BEZ507" s="19"/>
      <c r="BFJ507" s="23"/>
      <c r="BFK507" s="19"/>
      <c r="BFU507" s="23"/>
      <c r="BFV507" s="19"/>
      <c r="BGF507" s="23"/>
      <c r="BGG507" s="19"/>
      <c r="BGQ507" s="23"/>
      <c r="BGR507" s="19"/>
      <c r="BHB507" s="23"/>
      <c r="BHC507" s="19"/>
      <c r="BHM507" s="23"/>
      <c r="BHN507" s="19"/>
      <c r="BHX507" s="23"/>
      <c r="BHY507" s="19"/>
      <c r="BII507" s="23"/>
      <c r="BIJ507" s="19"/>
      <c r="BIT507" s="23"/>
      <c r="BIU507" s="19"/>
      <c r="BJE507" s="23"/>
      <c r="BJF507" s="19"/>
      <c r="BJP507" s="23"/>
      <c r="BJQ507" s="19"/>
      <c r="BKA507" s="23"/>
      <c r="BKB507" s="19"/>
      <c r="BKL507" s="23"/>
      <c r="BKM507" s="19"/>
      <c r="BKW507" s="23"/>
      <c r="BKX507" s="19"/>
      <c r="BLH507" s="23"/>
      <c r="BLI507" s="19"/>
      <c r="BLS507" s="23"/>
      <c r="BLT507" s="19"/>
      <c r="BMD507" s="23"/>
      <c r="BME507" s="19"/>
      <c r="BMO507" s="23"/>
      <c r="BMP507" s="19"/>
      <c r="BMZ507" s="23"/>
      <c r="BNA507" s="19"/>
      <c r="BNK507" s="23"/>
      <c r="BNL507" s="19"/>
      <c r="BNV507" s="23"/>
      <c r="BNW507" s="19"/>
      <c r="BOG507" s="23"/>
      <c r="BOH507" s="19"/>
      <c r="BOR507" s="23"/>
      <c r="BOS507" s="19"/>
      <c r="BPC507" s="23"/>
      <c r="BPD507" s="19"/>
      <c r="BPN507" s="23"/>
      <c r="BPO507" s="19"/>
      <c r="BPY507" s="23"/>
      <c r="BPZ507" s="19"/>
      <c r="BQJ507" s="23"/>
      <c r="BQK507" s="19"/>
      <c r="BQU507" s="23"/>
      <c r="BQV507" s="19"/>
      <c r="BRF507" s="23"/>
      <c r="BRG507" s="19"/>
      <c r="BRQ507" s="23"/>
      <c r="BRR507" s="19"/>
      <c r="BSB507" s="23"/>
      <c r="BSC507" s="19"/>
      <c r="BSM507" s="23"/>
      <c r="BSN507" s="19"/>
      <c r="BSX507" s="23"/>
      <c r="BSY507" s="19"/>
      <c r="BTI507" s="23"/>
      <c r="BTJ507" s="19"/>
      <c r="BTT507" s="23"/>
      <c r="BTU507" s="19"/>
      <c r="BUE507" s="23"/>
      <c r="BUF507" s="19"/>
      <c r="BUP507" s="23"/>
      <c r="BUQ507" s="19"/>
      <c r="BVA507" s="23"/>
      <c r="BVB507" s="19"/>
      <c r="BVL507" s="23"/>
      <c r="BVM507" s="19"/>
      <c r="BVW507" s="23"/>
      <c r="BVX507" s="19"/>
      <c r="BWH507" s="23"/>
      <c r="BWI507" s="19"/>
      <c r="BWS507" s="23"/>
      <c r="BWT507" s="19"/>
      <c r="BXD507" s="23"/>
      <c r="BXE507" s="19"/>
      <c r="BXO507" s="23"/>
      <c r="BXP507" s="19"/>
      <c r="BXZ507" s="23"/>
      <c r="BYA507" s="19"/>
      <c r="BYK507" s="23"/>
      <c r="BYL507" s="19"/>
      <c r="BYV507" s="23"/>
      <c r="BYW507" s="19"/>
      <c r="BZG507" s="23"/>
      <c r="BZH507" s="19"/>
      <c r="BZR507" s="23"/>
      <c r="BZS507" s="19"/>
      <c r="CAC507" s="23"/>
      <c r="CAD507" s="19"/>
      <c r="CAN507" s="23"/>
      <c r="CAO507" s="19"/>
      <c r="CAY507" s="23"/>
      <c r="CAZ507" s="19"/>
      <c r="CBJ507" s="23"/>
      <c r="CBK507" s="19"/>
      <c r="CBU507" s="23"/>
      <c r="CBV507" s="19"/>
      <c r="CCF507" s="23"/>
      <c r="CCG507" s="19"/>
      <c r="CCQ507" s="23"/>
      <c r="CCR507" s="19"/>
      <c r="CDB507" s="23"/>
      <c r="CDC507" s="19"/>
      <c r="CDM507" s="23"/>
      <c r="CDN507" s="19"/>
      <c r="CDX507" s="23"/>
      <c r="CDY507" s="19"/>
      <c r="CEI507" s="23"/>
      <c r="CEJ507" s="19"/>
      <c r="CET507" s="23"/>
      <c r="CEU507" s="19"/>
      <c r="CFE507" s="23"/>
      <c r="CFF507" s="19"/>
      <c r="CFP507" s="23"/>
      <c r="CFQ507" s="19"/>
      <c r="CGA507" s="23"/>
      <c r="CGB507" s="19"/>
      <c r="CGL507" s="23"/>
      <c r="CGM507" s="19"/>
      <c r="CGW507" s="23"/>
      <c r="CGX507" s="19"/>
      <c r="CHH507" s="23"/>
      <c r="CHI507" s="19"/>
      <c r="CHS507" s="23"/>
      <c r="CHT507" s="19"/>
      <c r="CID507" s="23"/>
      <c r="CIE507" s="19"/>
      <c r="CIO507" s="23"/>
      <c r="CIP507" s="19"/>
      <c r="CIZ507" s="23"/>
      <c r="CJA507" s="19"/>
      <c r="CJK507" s="23"/>
      <c r="CJL507" s="19"/>
      <c r="CJV507" s="23"/>
      <c r="CJW507" s="19"/>
      <c r="CKG507" s="23"/>
      <c r="CKH507" s="19"/>
      <c r="CKR507" s="23"/>
      <c r="CKS507" s="19"/>
      <c r="CLC507" s="23"/>
      <c r="CLD507" s="19"/>
      <c r="CLN507" s="23"/>
      <c r="CLO507" s="19"/>
      <c r="CLY507" s="23"/>
      <c r="CLZ507" s="19"/>
      <c r="CMJ507" s="23"/>
      <c r="CMK507" s="19"/>
      <c r="CMU507" s="23"/>
      <c r="CMV507" s="19"/>
      <c r="CNF507" s="23"/>
      <c r="CNG507" s="19"/>
      <c r="CNQ507" s="23"/>
      <c r="CNR507" s="19"/>
      <c r="COB507" s="23"/>
      <c r="COC507" s="19"/>
      <c r="COM507" s="23"/>
      <c r="CON507" s="19"/>
      <c r="COX507" s="23"/>
      <c r="COY507" s="19"/>
      <c r="CPI507" s="23"/>
      <c r="CPJ507" s="19"/>
      <c r="CPT507" s="23"/>
      <c r="CPU507" s="19"/>
      <c r="CQE507" s="23"/>
      <c r="CQF507" s="19"/>
      <c r="CQP507" s="23"/>
      <c r="CQQ507" s="19"/>
      <c r="CRA507" s="23"/>
      <c r="CRB507" s="19"/>
      <c r="CRL507" s="23"/>
      <c r="CRM507" s="19"/>
      <c r="CRW507" s="23"/>
      <c r="CRX507" s="19"/>
      <c r="CSH507" s="23"/>
      <c r="CSI507" s="19"/>
      <c r="CSS507" s="23"/>
      <c r="CST507" s="19"/>
      <c r="CTD507" s="23"/>
      <c r="CTE507" s="19"/>
      <c r="CTO507" s="23"/>
      <c r="CTP507" s="19"/>
      <c r="CTZ507" s="23"/>
      <c r="CUA507" s="19"/>
      <c r="CUK507" s="23"/>
      <c r="CUL507" s="19"/>
      <c r="CUV507" s="23"/>
      <c r="CUW507" s="19"/>
      <c r="CVG507" s="23"/>
      <c r="CVH507" s="19"/>
      <c r="CVR507" s="23"/>
      <c r="CVS507" s="19"/>
      <c r="CWC507" s="23"/>
      <c r="CWD507" s="19"/>
      <c r="CWN507" s="23"/>
      <c r="CWO507" s="19"/>
      <c r="CWY507" s="23"/>
      <c r="CWZ507" s="19"/>
      <c r="CXJ507" s="23"/>
      <c r="CXK507" s="19"/>
      <c r="CXU507" s="23"/>
      <c r="CXV507" s="19"/>
      <c r="CYF507" s="23"/>
      <c r="CYG507" s="19"/>
      <c r="CYQ507" s="23"/>
      <c r="CYR507" s="19"/>
      <c r="CZB507" s="23"/>
      <c r="CZC507" s="19"/>
      <c r="CZM507" s="23"/>
      <c r="CZN507" s="19"/>
      <c r="CZX507" s="23"/>
      <c r="CZY507" s="19"/>
      <c r="DAI507" s="23"/>
      <c r="DAJ507" s="19"/>
      <c r="DAT507" s="23"/>
      <c r="DAU507" s="19"/>
      <c r="DBE507" s="23"/>
      <c r="DBF507" s="19"/>
      <c r="DBP507" s="23"/>
      <c r="DBQ507" s="19"/>
      <c r="DCA507" s="23"/>
      <c r="DCB507" s="19"/>
      <c r="DCL507" s="23"/>
      <c r="DCM507" s="19"/>
      <c r="DCW507" s="23"/>
      <c r="DCX507" s="19"/>
      <c r="DDH507" s="23"/>
      <c r="DDI507" s="19"/>
      <c r="DDS507" s="23"/>
      <c r="DDT507" s="19"/>
      <c r="DED507" s="23"/>
      <c r="DEE507" s="19"/>
      <c r="DEO507" s="23"/>
      <c r="DEP507" s="19"/>
      <c r="DEZ507" s="23"/>
      <c r="DFA507" s="19"/>
      <c r="DFK507" s="23"/>
      <c r="DFL507" s="19"/>
      <c r="DFV507" s="23"/>
      <c r="DFW507" s="19"/>
      <c r="DGG507" s="23"/>
      <c r="DGH507" s="19"/>
      <c r="DGR507" s="23"/>
      <c r="DGS507" s="19"/>
      <c r="DHC507" s="23"/>
      <c r="DHD507" s="19"/>
      <c r="DHN507" s="23"/>
      <c r="DHO507" s="19"/>
      <c r="DHY507" s="23"/>
      <c r="DHZ507" s="19"/>
      <c r="DIJ507" s="23"/>
      <c r="DIK507" s="19"/>
      <c r="DIU507" s="23"/>
      <c r="DIV507" s="19"/>
      <c r="DJF507" s="23"/>
      <c r="DJG507" s="19"/>
      <c r="DJQ507" s="23"/>
      <c r="DJR507" s="19"/>
      <c r="DKB507" s="23"/>
      <c r="DKC507" s="19"/>
      <c r="DKM507" s="23"/>
      <c r="DKN507" s="19"/>
      <c r="DKX507" s="23"/>
      <c r="DKY507" s="19"/>
      <c r="DLI507" s="23"/>
      <c r="DLJ507" s="19"/>
      <c r="DLT507" s="23"/>
      <c r="DLU507" s="19"/>
      <c r="DME507" s="23"/>
      <c r="DMF507" s="19"/>
      <c r="DMP507" s="23"/>
      <c r="DMQ507" s="19"/>
      <c r="DNA507" s="23"/>
      <c r="DNB507" s="19"/>
      <c r="DNL507" s="23"/>
      <c r="DNM507" s="19"/>
      <c r="DNW507" s="23"/>
      <c r="DNX507" s="19"/>
      <c r="DOH507" s="23"/>
      <c r="DOI507" s="19"/>
      <c r="DOS507" s="23"/>
      <c r="DOT507" s="19"/>
      <c r="DPD507" s="23"/>
      <c r="DPE507" s="19"/>
      <c r="DPO507" s="23"/>
      <c r="DPP507" s="19"/>
      <c r="DPZ507" s="23"/>
      <c r="DQA507" s="19"/>
      <c r="DQK507" s="23"/>
      <c r="DQL507" s="19"/>
      <c r="DQV507" s="23"/>
      <c r="DQW507" s="19"/>
      <c r="DRG507" s="23"/>
      <c r="DRH507" s="19"/>
      <c r="DRR507" s="23"/>
      <c r="DRS507" s="19"/>
      <c r="DSC507" s="23"/>
      <c r="DSD507" s="19"/>
      <c r="DSN507" s="23"/>
      <c r="DSO507" s="19"/>
      <c r="DSY507" s="23"/>
      <c r="DSZ507" s="19"/>
      <c r="DTJ507" s="23"/>
      <c r="DTK507" s="19"/>
      <c r="DTU507" s="23"/>
      <c r="DTV507" s="19"/>
      <c r="DUF507" s="23"/>
      <c r="DUG507" s="19"/>
      <c r="DUQ507" s="23"/>
      <c r="DUR507" s="19"/>
      <c r="DVB507" s="23"/>
      <c r="DVC507" s="19"/>
      <c r="DVM507" s="23"/>
      <c r="DVN507" s="19"/>
      <c r="DVX507" s="23"/>
      <c r="DVY507" s="19"/>
      <c r="DWI507" s="23"/>
      <c r="DWJ507" s="19"/>
      <c r="DWT507" s="23"/>
      <c r="DWU507" s="19"/>
      <c r="DXE507" s="23"/>
      <c r="DXF507" s="19"/>
      <c r="DXP507" s="23"/>
      <c r="DXQ507" s="19"/>
      <c r="DYA507" s="23"/>
      <c r="DYB507" s="19"/>
      <c r="DYL507" s="23"/>
      <c r="DYM507" s="19"/>
      <c r="DYW507" s="23"/>
      <c r="DYX507" s="19"/>
      <c r="DZH507" s="23"/>
      <c r="DZI507" s="19"/>
      <c r="DZS507" s="23"/>
      <c r="DZT507" s="19"/>
      <c r="EAD507" s="23"/>
      <c r="EAE507" s="19"/>
      <c r="EAO507" s="23"/>
      <c r="EAP507" s="19"/>
      <c r="EAZ507" s="23"/>
      <c r="EBA507" s="19"/>
      <c r="EBK507" s="23"/>
      <c r="EBL507" s="19"/>
      <c r="EBV507" s="23"/>
      <c r="EBW507" s="19"/>
      <c r="ECG507" s="23"/>
      <c r="ECH507" s="19"/>
      <c r="ECR507" s="23"/>
      <c r="ECS507" s="19"/>
      <c r="EDC507" s="23"/>
      <c r="EDD507" s="19"/>
      <c r="EDN507" s="23"/>
      <c r="EDO507" s="19"/>
      <c r="EDY507" s="23"/>
      <c r="EDZ507" s="19"/>
      <c r="EEJ507" s="23"/>
      <c r="EEK507" s="19"/>
      <c r="EEU507" s="23"/>
      <c r="EEV507" s="19"/>
      <c r="EFF507" s="23"/>
      <c r="EFG507" s="19"/>
      <c r="EFQ507" s="23"/>
      <c r="EFR507" s="19"/>
      <c r="EGB507" s="23"/>
      <c r="EGC507" s="19"/>
      <c r="EGM507" s="23"/>
      <c r="EGN507" s="19"/>
      <c r="EGX507" s="23"/>
      <c r="EGY507" s="19"/>
      <c r="EHI507" s="23"/>
      <c r="EHJ507" s="19"/>
      <c r="EHT507" s="23"/>
      <c r="EHU507" s="19"/>
      <c r="EIE507" s="23"/>
      <c r="EIF507" s="19"/>
      <c r="EIP507" s="23"/>
      <c r="EIQ507" s="19"/>
      <c r="EJA507" s="23"/>
      <c r="EJB507" s="19"/>
      <c r="EJL507" s="23"/>
      <c r="EJM507" s="19"/>
      <c r="EJW507" s="23"/>
      <c r="EJX507" s="19"/>
      <c r="EKH507" s="23"/>
      <c r="EKI507" s="19"/>
      <c r="EKS507" s="23"/>
      <c r="EKT507" s="19"/>
      <c r="ELD507" s="23"/>
      <c r="ELE507" s="19"/>
      <c r="ELO507" s="23"/>
      <c r="ELP507" s="19"/>
      <c r="ELZ507" s="23"/>
      <c r="EMA507" s="19"/>
      <c r="EMK507" s="23"/>
      <c r="EML507" s="19"/>
      <c r="EMV507" s="23"/>
      <c r="EMW507" s="19"/>
      <c r="ENG507" s="23"/>
      <c r="ENH507" s="19"/>
      <c r="ENR507" s="23"/>
      <c r="ENS507" s="19"/>
      <c r="EOC507" s="23"/>
      <c r="EOD507" s="19"/>
      <c r="EON507" s="23"/>
      <c r="EOO507" s="19"/>
      <c r="EOY507" s="23"/>
      <c r="EOZ507" s="19"/>
      <c r="EPJ507" s="23"/>
      <c r="EPK507" s="19"/>
      <c r="EPU507" s="23"/>
      <c r="EPV507" s="19"/>
      <c r="EQF507" s="23"/>
      <c r="EQG507" s="19"/>
      <c r="EQQ507" s="23"/>
      <c r="EQR507" s="19"/>
      <c r="ERB507" s="23"/>
      <c r="ERC507" s="19"/>
      <c r="ERM507" s="23"/>
      <c r="ERN507" s="19"/>
      <c r="ERX507" s="23"/>
      <c r="ERY507" s="19"/>
      <c r="ESI507" s="23"/>
      <c r="ESJ507" s="19"/>
      <c r="EST507" s="23"/>
      <c r="ESU507" s="19"/>
      <c r="ETE507" s="23"/>
      <c r="ETF507" s="19"/>
      <c r="ETP507" s="23"/>
      <c r="ETQ507" s="19"/>
      <c r="EUA507" s="23"/>
      <c r="EUB507" s="19"/>
      <c r="EUL507" s="23"/>
      <c r="EUM507" s="19"/>
      <c r="EUW507" s="23"/>
      <c r="EUX507" s="19"/>
      <c r="EVH507" s="23"/>
      <c r="EVI507" s="19"/>
      <c r="EVS507" s="23"/>
      <c r="EVT507" s="19"/>
      <c r="EWD507" s="23"/>
      <c r="EWE507" s="19"/>
      <c r="EWO507" s="23"/>
      <c r="EWP507" s="19"/>
      <c r="EWZ507" s="23"/>
      <c r="EXA507" s="19"/>
      <c r="EXK507" s="23"/>
      <c r="EXL507" s="19"/>
      <c r="EXV507" s="23"/>
      <c r="EXW507" s="19"/>
      <c r="EYG507" s="23"/>
      <c r="EYH507" s="19"/>
      <c r="EYR507" s="23"/>
      <c r="EYS507" s="19"/>
      <c r="EZC507" s="23"/>
      <c r="EZD507" s="19"/>
      <c r="EZN507" s="23"/>
      <c r="EZO507" s="19"/>
      <c r="EZY507" s="23"/>
      <c r="EZZ507" s="19"/>
      <c r="FAJ507" s="23"/>
      <c r="FAK507" s="19"/>
      <c r="FAU507" s="23"/>
      <c r="FAV507" s="19"/>
      <c r="FBF507" s="23"/>
      <c r="FBG507" s="19"/>
      <c r="FBQ507" s="23"/>
      <c r="FBR507" s="19"/>
      <c r="FCB507" s="23"/>
      <c r="FCC507" s="19"/>
      <c r="FCM507" s="23"/>
      <c r="FCN507" s="19"/>
      <c r="FCX507" s="23"/>
      <c r="FCY507" s="19"/>
      <c r="FDI507" s="23"/>
      <c r="FDJ507" s="19"/>
      <c r="FDT507" s="23"/>
      <c r="FDU507" s="19"/>
      <c r="FEE507" s="23"/>
      <c r="FEF507" s="19"/>
      <c r="FEP507" s="23"/>
      <c r="FEQ507" s="19"/>
      <c r="FFA507" s="23"/>
      <c r="FFB507" s="19"/>
      <c r="FFL507" s="23"/>
      <c r="FFM507" s="19"/>
      <c r="FFW507" s="23"/>
      <c r="FFX507" s="19"/>
      <c r="FGH507" s="23"/>
      <c r="FGI507" s="19"/>
      <c r="FGS507" s="23"/>
      <c r="FGT507" s="19"/>
      <c r="FHD507" s="23"/>
      <c r="FHE507" s="19"/>
      <c r="FHO507" s="23"/>
      <c r="FHP507" s="19"/>
      <c r="FHZ507" s="23"/>
      <c r="FIA507" s="19"/>
      <c r="FIK507" s="23"/>
      <c r="FIL507" s="19"/>
      <c r="FIV507" s="23"/>
      <c r="FIW507" s="19"/>
      <c r="FJG507" s="23"/>
      <c r="FJH507" s="19"/>
      <c r="FJR507" s="23"/>
      <c r="FJS507" s="19"/>
      <c r="FKC507" s="23"/>
      <c r="FKD507" s="19"/>
      <c r="FKN507" s="23"/>
      <c r="FKO507" s="19"/>
      <c r="FKY507" s="23"/>
      <c r="FKZ507" s="19"/>
      <c r="FLJ507" s="23"/>
      <c r="FLK507" s="19"/>
      <c r="FLU507" s="23"/>
      <c r="FLV507" s="19"/>
      <c r="FMF507" s="23"/>
      <c r="FMG507" s="19"/>
      <c r="FMQ507" s="23"/>
      <c r="FMR507" s="19"/>
      <c r="FNB507" s="23"/>
      <c r="FNC507" s="19"/>
      <c r="FNM507" s="23"/>
      <c r="FNN507" s="19"/>
      <c r="FNX507" s="23"/>
      <c r="FNY507" s="19"/>
      <c r="FOI507" s="23"/>
      <c r="FOJ507" s="19"/>
      <c r="FOT507" s="23"/>
      <c r="FOU507" s="19"/>
      <c r="FPE507" s="23"/>
      <c r="FPF507" s="19"/>
      <c r="FPP507" s="23"/>
      <c r="FPQ507" s="19"/>
      <c r="FQA507" s="23"/>
      <c r="FQB507" s="19"/>
      <c r="FQL507" s="23"/>
      <c r="FQM507" s="19"/>
      <c r="FQW507" s="23"/>
      <c r="FQX507" s="19"/>
      <c r="FRH507" s="23"/>
      <c r="FRI507" s="19"/>
      <c r="FRS507" s="23"/>
      <c r="FRT507" s="19"/>
      <c r="FSD507" s="23"/>
      <c r="FSE507" s="19"/>
      <c r="FSO507" s="23"/>
      <c r="FSP507" s="19"/>
      <c r="FSZ507" s="23"/>
      <c r="FTA507" s="19"/>
      <c r="FTK507" s="23"/>
      <c r="FTL507" s="19"/>
      <c r="FTV507" s="23"/>
      <c r="FTW507" s="19"/>
      <c r="FUG507" s="23"/>
      <c r="FUH507" s="19"/>
      <c r="FUR507" s="23"/>
      <c r="FUS507" s="19"/>
      <c r="FVC507" s="23"/>
      <c r="FVD507" s="19"/>
      <c r="FVN507" s="23"/>
      <c r="FVO507" s="19"/>
      <c r="FVY507" s="23"/>
      <c r="FVZ507" s="19"/>
      <c r="FWJ507" s="23"/>
      <c r="FWK507" s="19"/>
      <c r="FWU507" s="23"/>
      <c r="FWV507" s="19"/>
      <c r="FXF507" s="23"/>
      <c r="FXG507" s="19"/>
      <c r="FXQ507" s="23"/>
      <c r="FXR507" s="19"/>
      <c r="FYB507" s="23"/>
      <c r="FYC507" s="19"/>
      <c r="FYM507" s="23"/>
      <c r="FYN507" s="19"/>
      <c r="FYX507" s="23"/>
      <c r="FYY507" s="19"/>
      <c r="FZI507" s="23"/>
      <c r="FZJ507" s="19"/>
      <c r="FZT507" s="23"/>
      <c r="FZU507" s="19"/>
      <c r="GAE507" s="23"/>
      <c r="GAF507" s="19"/>
      <c r="GAP507" s="23"/>
      <c r="GAQ507" s="19"/>
      <c r="GBA507" s="23"/>
      <c r="GBB507" s="19"/>
      <c r="GBL507" s="23"/>
      <c r="GBM507" s="19"/>
      <c r="GBW507" s="23"/>
      <c r="GBX507" s="19"/>
      <c r="GCH507" s="23"/>
      <c r="GCI507" s="19"/>
      <c r="GCS507" s="23"/>
      <c r="GCT507" s="19"/>
      <c r="GDD507" s="23"/>
      <c r="GDE507" s="19"/>
      <c r="GDO507" s="23"/>
      <c r="GDP507" s="19"/>
      <c r="GDZ507" s="23"/>
      <c r="GEA507" s="19"/>
      <c r="GEK507" s="23"/>
      <c r="GEL507" s="19"/>
      <c r="GEV507" s="23"/>
      <c r="GEW507" s="19"/>
      <c r="GFG507" s="23"/>
      <c r="GFH507" s="19"/>
      <c r="GFR507" s="23"/>
      <c r="GFS507" s="19"/>
      <c r="GGC507" s="23"/>
      <c r="GGD507" s="19"/>
      <c r="GGN507" s="23"/>
      <c r="GGO507" s="19"/>
      <c r="GGY507" s="23"/>
      <c r="GGZ507" s="19"/>
      <c r="GHJ507" s="23"/>
      <c r="GHK507" s="19"/>
      <c r="GHU507" s="23"/>
      <c r="GHV507" s="19"/>
      <c r="GIF507" s="23"/>
      <c r="GIG507" s="19"/>
      <c r="GIQ507" s="23"/>
      <c r="GIR507" s="19"/>
      <c r="GJB507" s="23"/>
      <c r="GJC507" s="19"/>
      <c r="GJM507" s="23"/>
      <c r="GJN507" s="19"/>
      <c r="GJX507" s="23"/>
      <c r="GJY507" s="19"/>
      <c r="GKI507" s="23"/>
      <c r="GKJ507" s="19"/>
      <c r="GKT507" s="23"/>
      <c r="GKU507" s="19"/>
      <c r="GLE507" s="23"/>
      <c r="GLF507" s="19"/>
      <c r="GLP507" s="23"/>
      <c r="GLQ507" s="19"/>
      <c r="GMA507" s="23"/>
      <c r="GMB507" s="19"/>
      <c r="GML507" s="23"/>
      <c r="GMM507" s="19"/>
      <c r="GMW507" s="23"/>
      <c r="GMX507" s="19"/>
      <c r="GNH507" s="23"/>
      <c r="GNI507" s="19"/>
      <c r="GNS507" s="23"/>
      <c r="GNT507" s="19"/>
      <c r="GOD507" s="23"/>
      <c r="GOE507" s="19"/>
      <c r="GOO507" s="23"/>
      <c r="GOP507" s="19"/>
      <c r="GOZ507" s="23"/>
      <c r="GPA507" s="19"/>
      <c r="GPK507" s="23"/>
      <c r="GPL507" s="19"/>
      <c r="GPV507" s="23"/>
      <c r="GPW507" s="19"/>
      <c r="GQG507" s="23"/>
      <c r="GQH507" s="19"/>
      <c r="GQR507" s="23"/>
      <c r="GQS507" s="19"/>
      <c r="GRC507" s="23"/>
      <c r="GRD507" s="19"/>
      <c r="GRN507" s="23"/>
      <c r="GRO507" s="19"/>
      <c r="GRY507" s="23"/>
      <c r="GRZ507" s="19"/>
      <c r="GSJ507" s="23"/>
      <c r="GSK507" s="19"/>
      <c r="GSU507" s="23"/>
      <c r="GSV507" s="19"/>
      <c r="GTF507" s="23"/>
      <c r="GTG507" s="19"/>
      <c r="GTQ507" s="23"/>
      <c r="GTR507" s="19"/>
      <c r="GUB507" s="23"/>
      <c r="GUC507" s="19"/>
      <c r="GUM507" s="23"/>
      <c r="GUN507" s="19"/>
      <c r="GUX507" s="23"/>
      <c r="GUY507" s="19"/>
      <c r="GVI507" s="23"/>
      <c r="GVJ507" s="19"/>
      <c r="GVT507" s="23"/>
      <c r="GVU507" s="19"/>
      <c r="GWE507" s="23"/>
      <c r="GWF507" s="19"/>
      <c r="GWP507" s="23"/>
      <c r="GWQ507" s="19"/>
      <c r="GXA507" s="23"/>
      <c r="GXB507" s="19"/>
      <c r="GXL507" s="23"/>
      <c r="GXM507" s="19"/>
      <c r="GXW507" s="23"/>
      <c r="GXX507" s="19"/>
      <c r="GYH507" s="23"/>
      <c r="GYI507" s="19"/>
      <c r="GYS507" s="23"/>
      <c r="GYT507" s="19"/>
      <c r="GZD507" s="23"/>
      <c r="GZE507" s="19"/>
      <c r="GZO507" s="23"/>
      <c r="GZP507" s="19"/>
      <c r="GZZ507" s="23"/>
      <c r="HAA507" s="19"/>
      <c r="HAK507" s="23"/>
      <c r="HAL507" s="19"/>
      <c r="HAV507" s="23"/>
      <c r="HAW507" s="19"/>
      <c r="HBG507" s="23"/>
      <c r="HBH507" s="19"/>
      <c r="HBR507" s="23"/>
      <c r="HBS507" s="19"/>
      <c r="HCC507" s="23"/>
      <c r="HCD507" s="19"/>
      <c r="HCN507" s="23"/>
      <c r="HCO507" s="19"/>
      <c r="HCY507" s="23"/>
      <c r="HCZ507" s="19"/>
      <c r="HDJ507" s="23"/>
      <c r="HDK507" s="19"/>
      <c r="HDU507" s="23"/>
      <c r="HDV507" s="19"/>
      <c r="HEF507" s="23"/>
      <c r="HEG507" s="19"/>
      <c r="HEQ507" s="23"/>
      <c r="HER507" s="19"/>
      <c r="HFB507" s="23"/>
      <c r="HFC507" s="19"/>
      <c r="HFM507" s="23"/>
      <c r="HFN507" s="19"/>
      <c r="HFX507" s="23"/>
      <c r="HFY507" s="19"/>
      <c r="HGI507" s="23"/>
      <c r="HGJ507" s="19"/>
      <c r="HGT507" s="23"/>
      <c r="HGU507" s="19"/>
      <c r="HHE507" s="23"/>
      <c r="HHF507" s="19"/>
      <c r="HHP507" s="23"/>
      <c r="HHQ507" s="19"/>
      <c r="HIA507" s="23"/>
      <c r="HIB507" s="19"/>
      <c r="HIL507" s="23"/>
      <c r="HIM507" s="19"/>
      <c r="HIW507" s="23"/>
      <c r="HIX507" s="19"/>
      <c r="HJH507" s="23"/>
      <c r="HJI507" s="19"/>
      <c r="HJS507" s="23"/>
      <c r="HJT507" s="19"/>
      <c r="HKD507" s="23"/>
      <c r="HKE507" s="19"/>
      <c r="HKO507" s="23"/>
      <c r="HKP507" s="19"/>
      <c r="HKZ507" s="23"/>
      <c r="HLA507" s="19"/>
      <c r="HLK507" s="23"/>
      <c r="HLL507" s="19"/>
      <c r="HLV507" s="23"/>
      <c r="HLW507" s="19"/>
      <c r="HMG507" s="23"/>
      <c r="HMH507" s="19"/>
      <c r="HMR507" s="23"/>
      <c r="HMS507" s="19"/>
      <c r="HNC507" s="23"/>
      <c r="HND507" s="19"/>
      <c r="HNN507" s="23"/>
      <c r="HNO507" s="19"/>
      <c r="HNY507" s="23"/>
      <c r="HNZ507" s="19"/>
      <c r="HOJ507" s="23"/>
      <c r="HOK507" s="19"/>
      <c r="HOU507" s="23"/>
      <c r="HOV507" s="19"/>
      <c r="HPF507" s="23"/>
      <c r="HPG507" s="19"/>
      <c r="HPQ507" s="23"/>
      <c r="HPR507" s="19"/>
      <c r="HQB507" s="23"/>
      <c r="HQC507" s="19"/>
      <c r="HQM507" s="23"/>
      <c r="HQN507" s="19"/>
      <c r="HQX507" s="23"/>
      <c r="HQY507" s="19"/>
      <c r="HRI507" s="23"/>
      <c r="HRJ507" s="19"/>
      <c r="HRT507" s="23"/>
      <c r="HRU507" s="19"/>
      <c r="HSE507" s="23"/>
      <c r="HSF507" s="19"/>
      <c r="HSP507" s="23"/>
      <c r="HSQ507" s="19"/>
      <c r="HTA507" s="23"/>
      <c r="HTB507" s="19"/>
      <c r="HTL507" s="23"/>
      <c r="HTM507" s="19"/>
      <c r="HTW507" s="23"/>
      <c r="HTX507" s="19"/>
      <c r="HUH507" s="23"/>
      <c r="HUI507" s="19"/>
      <c r="HUS507" s="23"/>
      <c r="HUT507" s="19"/>
      <c r="HVD507" s="23"/>
      <c r="HVE507" s="19"/>
      <c r="HVO507" s="23"/>
      <c r="HVP507" s="19"/>
      <c r="HVZ507" s="23"/>
      <c r="HWA507" s="19"/>
      <c r="HWK507" s="23"/>
      <c r="HWL507" s="19"/>
      <c r="HWV507" s="23"/>
      <c r="HWW507" s="19"/>
      <c r="HXG507" s="23"/>
      <c r="HXH507" s="19"/>
      <c r="HXR507" s="23"/>
      <c r="HXS507" s="19"/>
      <c r="HYC507" s="23"/>
      <c r="HYD507" s="19"/>
      <c r="HYN507" s="23"/>
      <c r="HYO507" s="19"/>
      <c r="HYY507" s="23"/>
      <c r="HYZ507" s="19"/>
      <c r="HZJ507" s="23"/>
      <c r="HZK507" s="19"/>
      <c r="HZU507" s="23"/>
      <c r="HZV507" s="19"/>
      <c r="IAF507" s="23"/>
      <c r="IAG507" s="19"/>
      <c r="IAQ507" s="23"/>
      <c r="IAR507" s="19"/>
      <c r="IBB507" s="23"/>
      <c r="IBC507" s="19"/>
      <c r="IBM507" s="23"/>
      <c r="IBN507" s="19"/>
      <c r="IBX507" s="23"/>
      <c r="IBY507" s="19"/>
      <c r="ICI507" s="23"/>
      <c r="ICJ507" s="19"/>
      <c r="ICT507" s="23"/>
      <c r="ICU507" s="19"/>
      <c r="IDE507" s="23"/>
      <c r="IDF507" s="19"/>
      <c r="IDP507" s="23"/>
      <c r="IDQ507" s="19"/>
      <c r="IEA507" s="23"/>
      <c r="IEB507" s="19"/>
      <c r="IEL507" s="23"/>
      <c r="IEM507" s="19"/>
      <c r="IEW507" s="23"/>
      <c r="IEX507" s="19"/>
      <c r="IFH507" s="23"/>
      <c r="IFI507" s="19"/>
      <c r="IFS507" s="23"/>
      <c r="IFT507" s="19"/>
      <c r="IGD507" s="23"/>
      <c r="IGE507" s="19"/>
      <c r="IGO507" s="23"/>
      <c r="IGP507" s="19"/>
      <c r="IGZ507" s="23"/>
      <c r="IHA507" s="19"/>
      <c r="IHK507" s="23"/>
      <c r="IHL507" s="19"/>
      <c r="IHV507" s="23"/>
      <c r="IHW507" s="19"/>
      <c r="IIG507" s="23"/>
      <c r="IIH507" s="19"/>
      <c r="IIR507" s="23"/>
      <c r="IIS507" s="19"/>
      <c r="IJC507" s="23"/>
      <c r="IJD507" s="19"/>
      <c r="IJN507" s="23"/>
      <c r="IJO507" s="19"/>
      <c r="IJY507" s="23"/>
      <c r="IJZ507" s="19"/>
      <c r="IKJ507" s="23"/>
      <c r="IKK507" s="19"/>
      <c r="IKU507" s="23"/>
      <c r="IKV507" s="19"/>
      <c r="ILF507" s="23"/>
      <c r="ILG507" s="19"/>
      <c r="ILQ507" s="23"/>
      <c r="ILR507" s="19"/>
      <c r="IMB507" s="23"/>
      <c r="IMC507" s="19"/>
      <c r="IMM507" s="23"/>
      <c r="IMN507" s="19"/>
      <c r="IMX507" s="23"/>
      <c r="IMY507" s="19"/>
      <c r="INI507" s="23"/>
      <c r="INJ507" s="19"/>
      <c r="INT507" s="23"/>
      <c r="INU507" s="19"/>
      <c r="IOE507" s="23"/>
      <c r="IOF507" s="19"/>
      <c r="IOP507" s="23"/>
      <c r="IOQ507" s="19"/>
      <c r="IPA507" s="23"/>
      <c r="IPB507" s="19"/>
      <c r="IPL507" s="23"/>
      <c r="IPM507" s="19"/>
      <c r="IPW507" s="23"/>
      <c r="IPX507" s="19"/>
      <c r="IQH507" s="23"/>
      <c r="IQI507" s="19"/>
      <c r="IQS507" s="23"/>
      <c r="IQT507" s="19"/>
      <c r="IRD507" s="23"/>
      <c r="IRE507" s="19"/>
      <c r="IRO507" s="23"/>
      <c r="IRP507" s="19"/>
      <c r="IRZ507" s="23"/>
      <c r="ISA507" s="19"/>
      <c r="ISK507" s="23"/>
      <c r="ISL507" s="19"/>
      <c r="ISV507" s="23"/>
      <c r="ISW507" s="19"/>
      <c r="ITG507" s="23"/>
      <c r="ITH507" s="19"/>
      <c r="ITR507" s="23"/>
      <c r="ITS507" s="19"/>
      <c r="IUC507" s="23"/>
      <c r="IUD507" s="19"/>
      <c r="IUN507" s="23"/>
      <c r="IUO507" s="19"/>
      <c r="IUY507" s="23"/>
      <c r="IUZ507" s="19"/>
      <c r="IVJ507" s="23"/>
      <c r="IVK507" s="19"/>
      <c r="IVU507" s="23"/>
      <c r="IVV507" s="19"/>
      <c r="IWF507" s="23"/>
      <c r="IWG507" s="19"/>
      <c r="IWQ507" s="23"/>
      <c r="IWR507" s="19"/>
      <c r="IXB507" s="23"/>
      <c r="IXC507" s="19"/>
      <c r="IXM507" s="23"/>
      <c r="IXN507" s="19"/>
      <c r="IXX507" s="23"/>
      <c r="IXY507" s="19"/>
      <c r="IYI507" s="23"/>
      <c r="IYJ507" s="19"/>
      <c r="IYT507" s="23"/>
      <c r="IYU507" s="19"/>
      <c r="IZE507" s="23"/>
      <c r="IZF507" s="19"/>
      <c r="IZP507" s="23"/>
      <c r="IZQ507" s="19"/>
      <c r="JAA507" s="23"/>
      <c r="JAB507" s="19"/>
      <c r="JAL507" s="23"/>
      <c r="JAM507" s="19"/>
      <c r="JAW507" s="23"/>
      <c r="JAX507" s="19"/>
      <c r="JBH507" s="23"/>
      <c r="JBI507" s="19"/>
      <c r="JBS507" s="23"/>
      <c r="JBT507" s="19"/>
      <c r="JCD507" s="23"/>
      <c r="JCE507" s="19"/>
      <c r="JCO507" s="23"/>
      <c r="JCP507" s="19"/>
      <c r="JCZ507" s="23"/>
      <c r="JDA507" s="19"/>
      <c r="JDK507" s="23"/>
      <c r="JDL507" s="19"/>
      <c r="JDV507" s="23"/>
      <c r="JDW507" s="19"/>
      <c r="JEG507" s="23"/>
      <c r="JEH507" s="19"/>
      <c r="JER507" s="23"/>
      <c r="JES507" s="19"/>
      <c r="JFC507" s="23"/>
      <c r="JFD507" s="19"/>
      <c r="JFN507" s="23"/>
      <c r="JFO507" s="19"/>
      <c r="JFY507" s="23"/>
      <c r="JFZ507" s="19"/>
      <c r="JGJ507" s="23"/>
      <c r="JGK507" s="19"/>
      <c r="JGU507" s="23"/>
      <c r="JGV507" s="19"/>
      <c r="JHF507" s="23"/>
      <c r="JHG507" s="19"/>
      <c r="JHQ507" s="23"/>
      <c r="JHR507" s="19"/>
      <c r="JIB507" s="23"/>
      <c r="JIC507" s="19"/>
      <c r="JIM507" s="23"/>
      <c r="JIN507" s="19"/>
      <c r="JIX507" s="23"/>
      <c r="JIY507" s="19"/>
      <c r="JJI507" s="23"/>
      <c r="JJJ507" s="19"/>
      <c r="JJT507" s="23"/>
      <c r="JJU507" s="19"/>
      <c r="JKE507" s="23"/>
      <c r="JKF507" s="19"/>
      <c r="JKP507" s="23"/>
      <c r="JKQ507" s="19"/>
      <c r="JLA507" s="23"/>
      <c r="JLB507" s="19"/>
      <c r="JLL507" s="23"/>
      <c r="JLM507" s="19"/>
      <c r="JLW507" s="23"/>
      <c r="JLX507" s="19"/>
      <c r="JMH507" s="23"/>
      <c r="JMI507" s="19"/>
      <c r="JMS507" s="23"/>
      <c r="JMT507" s="19"/>
      <c r="JND507" s="23"/>
      <c r="JNE507" s="19"/>
      <c r="JNO507" s="23"/>
      <c r="JNP507" s="19"/>
      <c r="JNZ507" s="23"/>
      <c r="JOA507" s="19"/>
      <c r="JOK507" s="23"/>
      <c r="JOL507" s="19"/>
      <c r="JOV507" s="23"/>
      <c r="JOW507" s="19"/>
      <c r="JPG507" s="23"/>
      <c r="JPH507" s="19"/>
      <c r="JPR507" s="23"/>
      <c r="JPS507" s="19"/>
      <c r="JQC507" s="23"/>
      <c r="JQD507" s="19"/>
      <c r="JQN507" s="23"/>
      <c r="JQO507" s="19"/>
      <c r="JQY507" s="23"/>
      <c r="JQZ507" s="19"/>
      <c r="JRJ507" s="23"/>
      <c r="JRK507" s="19"/>
      <c r="JRU507" s="23"/>
      <c r="JRV507" s="19"/>
      <c r="JSF507" s="23"/>
      <c r="JSG507" s="19"/>
      <c r="JSQ507" s="23"/>
      <c r="JSR507" s="19"/>
      <c r="JTB507" s="23"/>
      <c r="JTC507" s="19"/>
      <c r="JTM507" s="23"/>
      <c r="JTN507" s="19"/>
      <c r="JTX507" s="23"/>
      <c r="JTY507" s="19"/>
      <c r="JUI507" s="23"/>
      <c r="JUJ507" s="19"/>
      <c r="JUT507" s="23"/>
      <c r="JUU507" s="19"/>
      <c r="JVE507" s="23"/>
      <c r="JVF507" s="19"/>
      <c r="JVP507" s="23"/>
      <c r="JVQ507" s="19"/>
      <c r="JWA507" s="23"/>
      <c r="JWB507" s="19"/>
      <c r="JWL507" s="23"/>
      <c r="JWM507" s="19"/>
      <c r="JWW507" s="23"/>
      <c r="JWX507" s="19"/>
      <c r="JXH507" s="23"/>
      <c r="JXI507" s="19"/>
      <c r="JXS507" s="23"/>
      <c r="JXT507" s="19"/>
      <c r="JYD507" s="23"/>
      <c r="JYE507" s="19"/>
      <c r="JYO507" s="23"/>
      <c r="JYP507" s="19"/>
      <c r="JYZ507" s="23"/>
      <c r="JZA507" s="19"/>
      <c r="JZK507" s="23"/>
      <c r="JZL507" s="19"/>
      <c r="JZV507" s="23"/>
      <c r="JZW507" s="19"/>
      <c r="KAG507" s="23"/>
      <c r="KAH507" s="19"/>
      <c r="KAR507" s="23"/>
      <c r="KAS507" s="19"/>
      <c r="KBC507" s="23"/>
      <c r="KBD507" s="19"/>
      <c r="KBN507" s="23"/>
      <c r="KBO507" s="19"/>
      <c r="KBY507" s="23"/>
      <c r="KBZ507" s="19"/>
      <c r="KCJ507" s="23"/>
      <c r="KCK507" s="19"/>
      <c r="KCU507" s="23"/>
      <c r="KCV507" s="19"/>
      <c r="KDF507" s="23"/>
      <c r="KDG507" s="19"/>
      <c r="KDQ507" s="23"/>
      <c r="KDR507" s="19"/>
      <c r="KEB507" s="23"/>
      <c r="KEC507" s="19"/>
      <c r="KEM507" s="23"/>
      <c r="KEN507" s="19"/>
      <c r="KEX507" s="23"/>
      <c r="KEY507" s="19"/>
      <c r="KFI507" s="23"/>
      <c r="KFJ507" s="19"/>
      <c r="KFT507" s="23"/>
      <c r="KFU507" s="19"/>
      <c r="KGE507" s="23"/>
      <c r="KGF507" s="19"/>
      <c r="KGP507" s="23"/>
      <c r="KGQ507" s="19"/>
      <c r="KHA507" s="23"/>
      <c r="KHB507" s="19"/>
      <c r="KHL507" s="23"/>
      <c r="KHM507" s="19"/>
      <c r="KHW507" s="23"/>
      <c r="KHX507" s="19"/>
      <c r="KIH507" s="23"/>
      <c r="KII507" s="19"/>
      <c r="KIS507" s="23"/>
      <c r="KIT507" s="19"/>
      <c r="KJD507" s="23"/>
      <c r="KJE507" s="19"/>
      <c r="KJO507" s="23"/>
      <c r="KJP507" s="19"/>
      <c r="KJZ507" s="23"/>
      <c r="KKA507" s="19"/>
      <c r="KKK507" s="23"/>
      <c r="KKL507" s="19"/>
      <c r="KKV507" s="23"/>
      <c r="KKW507" s="19"/>
      <c r="KLG507" s="23"/>
      <c r="KLH507" s="19"/>
      <c r="KLR507" s="23"/>
      <c r="KLS507" s="19"/>
      <c r="KMC507" s="23"/>
      <c r="KMD507" s="19"/>
      <c r="KMN507" s="23"/>
      <c r="KMO507" s="19"/>
      <c r="KMY507" s="23"/>
      <c r="KMZ507" s="19"/>
      <c r="KNJ507" s="23"/>
      <c r="KNK507" s="19"/>
      <c r="KNU507" s="23"/>
      <c r="KNV507" s="19"/>
      <c r="KOF507" s="23"/>
      <c r="KOG507" s="19"/>
      <c r="KOQ507" s="23"/>
      <c r="KOR507" s="19"/>
      <c r="KPB507" s="23"/>
      <c r="KPC507" s="19"/>
      <c r="KPM507" s="23"/>
      <c r="KPN507" s="19"/>
      <c r="KPX507" s="23"/>
      <c r="KPY507" s="19"/>
      <c r="KQI507" s="23"/>
      <c r="KQJ507" s="19"/>
      <c r="KQT507" s="23"/>
      <c r="KQU507" s="19"/>
      <c r="KRE507" s="23"/>
      <c r="KRF507" s="19"/>
      <c r="KRP507" s="23"/>
      <c r="KRQ507" s="19"/>
      <c r="KSA507" s="23"/>
      <c r="KSB507" s="19"/>
      <c r="KSL507" s="23"/>
      <c r="KSM507" s="19"/>
      <c r="KSW507" s="23"/>
      <c r="KSX507" s="19"/>
      <c r="KTH507" s="23"/>
      <c r="KTI507" s="19"/>
      <c r="KTS507" s="23"/>
      <c r="KTT507" s="19"/>
      <c r="KUD507" s="23"/>
      <c r="KUE507" s="19"/>
      <c r="KUO507" s="23"/>
      <c r="KUP507" s="19"/>
      <c r="KUZ507" s="23"/>
      <c r="KVA507" s="19"/>
      <c r="KVK507" s="23"/>
      <c r="KVL507" s="19"/>
      <c r="KVV507" s="23"/>
      <c r="KVW507" s="19"/>
      <c r="KWG507" s="23"/>
      <c r="KWH507" s="19"/>
      <c r="KWR507" s="23"/>
      <c r="KWS507" s="19"/>
      <c r="KXC507" s="23"/>
      <c r="KXD507" s="19"/>
      <c r="KXN507" s="23"/>
      <c r="KXO507" s="19"/>
      <c r="KXY507" s="23"/>
      <c r="KXZ507" s="19"/>
      <c r="KYJ507" s="23"/>
      <c r="KYK507" s="19"/>
      <c r="KYU507" s="23"/>
      <c r="KYV507" s="19"/>
      <c r="KZF507" s="23"/>
      <c r="KZG507" s="19"/>
      <c r="KZQ507" s="23"/>
      <c r="KZR507" s="19"/>
      <c r="LAB507" s="23"/>
      <c r="LAC507" s="19"/>
      <c r="LAM507" s="23"/>
      <c r="LAN507" s="19"/>
      <c r="LAX507" s="23"/>
      <c r="LAY507" s="19"/>
      <c r="LBI507" s="23"/>
      <c r="LBJ507" s="19"/>
      <c r="LBT507" s="23"/>
      <c r="LBU507" s="19"/>
      <c r="LCE507" s="23"/>
      <c r="LCF507" s="19"/>
      <c r="LCP507" s="23"/>
      <c r="LCQ507" s="19"/>
      <c r="LDA507" s="23"/>
      <c r="LDB507" s="19"/>
      <c r="LDL507" s="23"/>
      <c r="LDM507" s="19"/>
      <c r="LDW507" s="23"/>
      <c r="LDX507" s="19"/>
      <c r="LEH507" s="23"/>
      <c r="LEI507" s="19"/>
      <c r="LES507" s="23"/>
      <c r="LET507" s="19"/>
      <c r="LFD507" s="23"/>
      <c r="LFE507" s="19"/>
      <c r="LFO507" s="23"/>
      <c r="LFP507" s="19"/>
      <c r="LFZ507" s="23"/>
      <c r="LGA507" s="19"/>
      <c r="LGK507" s="23"/>
      <c r="LGL507" s="19"/>
      <c r="LGV507" s="23"/>
      <c r="LGW507" s="19"/>
      <c r="LHG507" s="23"/>
      <c r="LHH507" s="19"/>
      <c r="LHR507" s="23"/>
      <c r="LHS507" s="19"/>
      <c r="LIC507" s="23"/>
      <c r="LID507" s="19"/>
      <c r="LIN507" s="23"/>
      <c r="LIO507" s="19"/>
      <c r="LIY507" s="23"/>
      <c r="LIZ507" s="19"/>
      <c r="LJJ507" s="23"/>
      <c r="LJK507" s="19"/>
      <c r="LJU507" s="23"/>
      <c r="LJV507" s="19"/>
      <c r="LKF507" s="23"/>
      <c r="LKG507" s="19"/>
      <c r="LKQ507" s="23"/>
      <c r="LKR507" s="19"/>
      <c r="LLB507" s="23"/>
      <c r="LLC507" s="19"/>
      <c r="LLM507" s="23"/>
      <c r="LLN507" s="19"/>
      <c r="LLX507" s="23"/>
      <c r="LLY507" s="19"/>
      <c r="LMI507" s="23"/>
      <c r="LMJ507" s="19"/>
      <c r="LMT507" s="23"/>
      <c r="LMU507" s="19"/>
      <c r="LNE507" s="23"/>
      <c r="LNF507" s="19"/>
      <c r="LNP507" s="23"/>
      <c r="LNQ507" s="19"/>
      <c r="LOA507" s="23"/>
      <c r="LOB507" s="19"/>
      <c r="LOL507" s="23"/>
      <c r="LOM507" s="19"/>
      <c r="LOW507" s="23"/>
      <c r="LOX507" s="19"/>
      <c r="LPH507" s="23"/>
      <c r="LPI507" s="19"/>
      <c r="LPS507" s="23"/>
      <c r="LPT507" s="19"/>
      <c r="LQD507" s="23"/>
      <c r="LQE507" s="19"/>
      <c r="LQO507" s="23"/>
      <c r="LQP507" s="19"/>
      <c r="LQZ507" s="23"/>
      <c r="LRA507" s="19"/>
      <c r="LRK507" s="23"/>
      <c r="LRL507" s="19"/>
      <c r="LRV507" s="23"/>
      <c r="LRW507" s="19"/>
      <c r="LSG507" s="23"/>
      <c r="LSH507" s="19"/>
      <c r="LSR507" s="23"/>
      <c r="LSS507" s="19"/>
      <c r="LTC507" s="23"/>
      <c r="LTD507" s="19"/>
      <c r="LTN507" s="23"/>
      <c r="LTO507" s="19"/>
      <c r="LTY507" s="23"/>
      <c r="LTZ507" s="19"/>
      <c r="LUJ507" s="23"/>
      <c r="LUK507" s="19"/>
      <c r="LUU507" s="23"/>
      <c r="LUV507" s="19"/>
      <c r="LVF507" s="23"/>
      <c r="LVG507" s="19"/>
      <c r="LVQ507" s="23"/>
      <c r="LVR507" s="19"/>
      <c r="LWB507" s="23"/>
      <c r="LWC507" s="19"/>
      <c r="LWM507" s="23"/>
      <c r="LWN507" s="19"/>
      <c r="LWX507" s="23"/>
      <c r="LWY507" s="19"/>
      <c r="LXI507" s="23"/>
      <c r="LXJ507" s="19"/>
      <c r="LXT507" s="23"/>
      <c r="LXU507" s="19"/>
      <c r="LYE507" s="23"/>
      <c r="LYF507" s="19"/>
      <c r="LYP507" s="23"/>
      <c r="LYQ507" s="19"/>
      <c r="LZA507" s="23"/>
      <c r="LZB507" s="19"/>
      <c r="LZL507" s="23"/>
      <c r="LZM507" s="19"/>
      <c r="LZW507" s="23"/>
      <c r="LZX507" s="19"/>
      <c r="MAH507" s="23"/>
      <c r="MAI507" s="19"/>
      <c r="MAS507" s="23"/>
      <c r="MAT507" s="19"/>
      <c r="MBD507" s="23"/>
      <c r="MBE507" s="19"/>
      <c r="MBO507" s="23"/>
      <c r="MBP507" s="19"/>
      <c r="MBZ507" s="23"/>
      <c r="MCA507" s="19"/>
      <c r="MCK507" s="23"/>
      <c r="MCL507" s="19"/>
      <c r="MCV507" s="23"/>
      <c r="MCW507" s="19"/>
      <c r="MDG507" s="23"/>
      <c r="MDH507" s="19"/>
      <c r="MDR507" s="23"/>
      <c r="MDS507" s="19"/>
      <c r="MEC507" s="23"/>
      <c r="MED507" s="19"/>
      <c r="MEN507" s="23"/>
      <c r="MEO507" s="19"/>
      <c r="MEY507" s="23"/>
      <c r="MEZ507" s="19"/>
      <c r="MFJ507" s="23"/>
      <c r="MFK507" s="19"/>
      <c r="MFU507" s="23"/>
      <c r="MFV507" s="19"/>
      <c r="MGF507" s="23"/>
      <c r="MGG507" s="19"/>
      <c r="MGQ507" s="23"/>
      <c r="MGR507" s="19"/>
      <c r="MHB507" s="23"/>
      <c r="MHC507" s="19"/>
      <c r="MHM507" s="23"/>
      <c r="MHN507" s="19"/>
      <c r="MHX507" s="23"/>
      <c r="MHY507" s="19"/>
      <c r="MII507" s="23"/>
      <c r="MIJ507" s="19"/>
      <c r="MIT507" s="23"/>
      <c r="MIU507" s="19"/>
      <c r="MJE507" s="23"/>
      <c r="MJF507" s="19"/>
      <c r="MJP507" s="23"/>
      <c r="MJQ507" s="19"/>
      <c r="MKA507" s="23"/>
      <c r="MKB507" s="19"/>
      <c r="MKL507" s="23"/>
      <c r="MKM507" s="19"/>
      <c r="MKW507" s="23"/>
      <c r="MKX507" s="19"/>
      <c r="MLH507" s="23"/>
      <c r="MLI507" s="19"/>
      <c r="MLS507" s="23"/>
      <c r="MLT507" s="19"/>
      <c r="MMD507" s="23"/>
      <c r="MME507" s="19"/>
      <c r="MMO507" s="23"/>
      <c r="MMP507" s="19"/>
      <c r="MMZ507" s="23"/>
      <c r="MNA507" s="19"/>
      <c r="MNK507" s="23"/>
      <c r="MNL507" s="19"/>
      <c r="MNV507" s="23"/>
      <c r="MNW507" s="19"/>
      <c r="MOG507" s="23"/>
      <c r="MOH507" s="19"/>
      <c r="MOR507" s="23"/>
      <c r="MOS507" s="19"/>
      <c r="MPC507" s="23"/>
      <c r="MPD507" s="19"/>
      <c r="MPN507" s="23"/>
      <c r="MPO507" s="19"/>
      <c r="MPY507" s="23"/>
      <c r="MPZ507" s="19"/>
      <c r="MQJ507" s="23"/>
      <c r="MQK507" s="19"/>
      <c r="MQU507" s="23"/>
      <c r="MQV507" s="19"/>
      <c r="MRF507" s="23"/>
      <c r="MRG507" s="19"/>
      <c r="MRQ507" s="23"/>
      <c r="MRR507" s="19"/>
      <c r="MSB507" s="23"/>
      <c r="MSC507" s="19"/>
      <c r="MSM507" s="23"/>
      <c r="MSN507" s="19"/>
      <c r="MSX507" s="23"/>
      <c r="MSY507" s="19"/>
      <c r="MTI507" s="23"/>
      <c r="MTJ507" s="19"/>
      <c r="MTT507" s="23"/>
      <c r="MTU507" s="19"/>
      <c r="MUE507" s="23"/>
      <c r="MUF507" s="19"/>
      <c r="MUP507" s="23"/>
      <c r="MUQ507" s="19"/>
      <c r="MVA507" s="23"/>
      <c r="MVB507" s="19"/>
      <c r="MVL507" s="23"/>
      <c r="MVM507" s="19"/>
      <c r="MVW507" s="23"/>
      <c r="MVX507" s="19"/>
      <c r="MWH507" s="23"/>
      <c r="MWI507" s="19"/>
      <c r="MWS507" s="23"/>
      <c r="MWT507" s="19"/>
      <c r="MXD507" s="23"/>
      <c r="MXE507" s="19"/>
      <c r="MXO507" s="23"/>
      <c r="MXP507" s="19"/>
      <c r="MXZ507" s="23"/>
      <c r="MYA507" s="19"/>
      <c r="MYK507" s="23"/>
      <c r="MYL507" s="19"/>
      <c r="MYV507" s="23"/>
      <c r="MYW507" s="19"/>
      <c r="MZG507" s="23"/>
      <c r="MZH507" s="19"/>
      <c r="MZR507" s="23"/>
      <c r="MZS507" s="19"/>
      <c r="NAC507" s="23"/>
      <c r="NAD507" s="19"/>
      <c r="NAN507" s="23"/>
      <c r="NAO507" s="19"/>
      <c r="NAY507" s="23"/>
      <c r="NAZ507" s="19"/>
      <c r="NBJ507" s="23"/>
      <c r="NBK507" s="19"/>
      <c r="NBU507" s="23"/>
      <c r="NBV507" s="19"/>
      <c r="NCF507" s="23"/>
      <c r="NCG507" s="19"/>
      <c r="NCQ507" s="23"/>
      <c r="NCR507" s="19"/>
      <c r="NDB507" s="23"/>
      <c r="NDC507" s="19"/>
      <c r="NDM507" s="23"/>
      <c r="NDN507" s="19"/>
      <c r="NDX507" s="23"/>
      <c r="NDY507" s="19"/>
      <c r="NEI507" s="23"/>
      <c r="NEJ507" s="19"/>
      <c r="NET507" s="23"/>
      <c r="NEU507" s="19"/>
      <c r="NFE507" s="23"/>
      <c r="NFF507" s="19"/>
      <c r="NFP507" s="23"/>
      <c r="NFQ507" s="19"/>
      <c r="NGA507" s="23"/>
      <c r="NGB507" s="19"/>
      <c r="NGL507" s="23"/>
      <c r="NGM507" s="19"/>
      <c r="NGW507" s="23"/>
      <c r="NGX507" s="19"/>
      <c r="NHH507" s="23"/>
      <c r="NHI507" s="19"/>
      <c r="NHS507" s="23"/>
      <c r="NHT507" s="19"/>
      <c r="NID507" s="23"/>
      <c r="NIE507" s="19"/>
      <c r="NIO507" s="23"/>
      <c r="NIP507" s="19"/>
      <c r="NIZ507" s="23"/>
      <c r="NJA507" s="19"/>
      <c r="NJK507" s="23"/>
      <c r="NJL507" s="19"/>
      <c r="NJV507" s="23"/>
      <c r="NJW507" s="19"/>
      <c r="NKG507" s="23"/>
      <c r="NKH507" s="19"/>
      <c r="NKR507" s="23"/>
      <c r="NKS507" s="19"/>
      <c r="NLC507" s="23"/>
      <c r="NLD507" s="19"/>
      <c r="NLN507" s="23"/>
      <c r="NLO507" s="19"/>
      <c r="NLY507" s="23"/>
      <c r="NLZ507" s="19"/>
      <c r="NMJ507" s="23"/>
      <c r="NMK507" s="19"/>
      <c r="NMU507" s="23"/>
      <c r="NMV507" s="19"/>
      <c r="NNF507" s="23"/>
      <c r="NNG507" s="19"/>
      <c r="NNQ507" s="23"/>
      <c r="NNR507" s="19"/>
      <c r="NOB507" s="23"/>
      <c r="NOC507" s="19"/>
      <c r="NOM507" s="23"/>
      <c r="NON507" s="19"/>
      <c r="NOX507" s="23"/>
      <c r="NOY507" s="19"/>
      <c r="NPI507" s="23"/>
      <c r="NPJ507" s="19"/>
      <c r="NPT507" s="23"/>
      <c r="NPU507" s="19"/>
      <c r="NQE507" s="23"/>
      <c r="NQF507" s="19"/>
      <c r="NQP507" s="23"/>
      <c r="NQQ507" s="19"/>
      <c r="NRA507" s="23"/>
      <c r="NRB507" s="19"/>
      <c r="NRL507" s="23"/>
      <c r="NRM507" s="19"/>
      <c r="NRW507" s="23"/>
      <c r="NRX507" s="19"/>
      <c r="NSH507" s="23"/>
      <c r="NSI507" s="19"/>
      <c r="NSS507" s="23"/>
      <c r="NST507" s="19"/>
      <c r="NTD507" s="23"/>
      <c r="NTE507" s="19"/>
      <c r="NTO507" s="23"/>
      <c r="NTP507" s="19"/>
      <c r="NTZ507" s="23"/>
      <c r="NUA507" s="19"/>
      <c r="NUK507" s="23"/>
      <c r="NUL507" s="19"/>
      <c r="NUV507" s="23"/>
      <c r="NUW507" s="19"/>
      <c r="NVG507" s="23"/>
      <c r="NVH507" s="19"/>
      <c r="NVR507" s="23"/>
      <c r="NVS507" s="19"/>
      <c r="NWC507" s="23"/>
      <c r="NWD507" s="19"/>
      <c r="NWN507" s="23"/>
      <c r="NWO507" s="19"/>
      <c r="NWY507" s="23"/>
      <c r="NWZ507" s="19"/>
      <c r="NXJ507" s="23"/>
      <c r="NXK507" s="19"/>
      <c r="NXU507" s="23"/>
      <c r="NXV507" s="19"/>
      <c r="NYF507" s="23"/>
      <c r="NYG507" s="19"/>
      <c r="NYQ507" s="23"/>
      <c r="NYR507" s="19"/>
      <c r="NZB507" s="23"/>
      <c r="NZC507" s="19"/>
      <c r="NZM507" s="23"/>
      <c r="NZN507" s="19"/>
      <c r="NZX507" s="23"/>
      <c r="NZY507" s="19"/>
      <c r="OAI507" s="23"/>
      <c r="OAJ507" s="19"/>
      <c r="OAT507" s="23"/>
      <c r="OAU507" s="19"/>
      <c r="OBE507" s="23"/>
      <c r="OBF507" s="19"/>
      <c r="OBP507" s="23"/>
      <c r="OBQ507" s="19"/>
      <c r="OCA507" s="23"/>
      <c r="OCB507" s="19"/>
      <c r="OCL507" s="23"/>
      <c r="OCM507" s="19"/>
      <c r="OCW507" s="23"/>
      <c r="OCX507" s="19"/>
      <c r="ODH507" s="23"/>
      <c r="ODI507" s="19"/>
      <c r="ODS507" s="23"/>
      <c r="ODT507" s="19"/>
      <c r="OED507" s="23"/>
      <c r="OEE507" s="19"/>
      <c r="OEO507" s="23"/>
      <c r="OEP507" s="19"/>
      <c r="OEZ507" s="23"/>
      <c r="OFA507" s="19"/>
      <c r="OFK507" s="23"/>
      <c r="OFL507" s="19"/>
      <c r="OFV507" s="23"/>
      <c r="OFW507" s="19"/>
      <c r="OGG507" s="23"/>
      <c r="OGH507" s="19"/>
      <c r="OGR507" s="23"/>
      <c r="OGS507" s="19"/>
      <c r="OHC507" s="23"/>
      <c r="OHD507" s="19"/>
      <c r="OHN507" s="23"/>
      <c r="OHO507" s="19"/>
      <c r="OHY507" s="23"/>
      <c r="OHZ507" s="19"/>
      <c r="OIJ507" s="23"/>
      <c r="OIK507" s="19"/>
      <c r="OIU507" s="23"/>
      <c r="OIV507" s="19"/>
      <c r="OJF507" s="23"/>
      <c r="OJG507" s="19"/>
      <c r="OJQ507" s="23"/>
      <c r="OJR507" s="19"/>
      <c r="OKB507" s="23"/>
      <c r="OKC507" s="19"/>
      <c r="OKM507" s="23"/>
      <c r="OKN507" s="19"/>
      <c r="OKX507" s="23"/>
      <c r="OKY507" s="19"/>
      <c r="OLI507" s="23"/>
      <c r="OLJ507" s="19"/>
      <c r="OLT507" s="23"/>
      <c r="OLU507" s="19"/>
      <c r="OME507" s="23"/>
      <c r="OMF507" s="19"/>
      <c r="OMP507" s="23"/>
      <c r="OMQ507" s="19"/>
      <c r="ONA507" s="23"/>
      <c r="ONB507" s="19"/>
      <c r="ONL507" s="23"/>
      <c r="ONM507" s="19"/>
      <c r="ONW507" s="23"/>
      <c r="ONX507" s="19"/>
      <c r="OOH507" s="23"/>
      <c r="OOI507" s="19"/>
      <c r="OOS507" s="23"/>
      <c r="OOT507" s="19"/>
      <c r="OPD507" s="23"/>
      <c r="OPE507" s="19"/>
      <c r="OPO507" s="23"/>
      <c r="OPP507" s="19"/>
      <c r="OPZ507" s="23"/>
      <c r="OQA507" s="19"/>
      <c r="OQK507" s="23"/>
      <c r="OQL507" s="19"/>
      <c r="OQV507" s="23"/>
      <c r="OQW507" s="19"/>
      <c r="ORG507" s="23"/>
      <c r="ORH507" s="19"/>
      <c r="ORR507" s="23"/>
      <c r="ORS507" s="19"/>
      <c r="OSC507" s="23"/>
      <c r="OSD507" s="19"/>
      <c r="OSN507" s="23"/>
      <c r="OSO507" s="19"/>
      <c r="OSY507" s="23"/>
      <c r="OSZ507" s="19"/>
      <c r="OTJ507" s="23"/>
      <c r="OTK507" s="19"/>
      <c r="OTU507" s="23"/>
      <c r="OTV507" s="19"/>
      <c r="OUF507" s="23"/>
      <c r="OUG507" s="19"/>
      <c r="OUQ507" s="23"/>
      <c r="OUR507" s="19"/>
      <c r="OVB507" s="23"/>
      <c r="OVC507" s="19"/>
      <c r="OVM507" s="23"/>
      <c r="OVN507" s="19"/>
      <c r="OVX507" s="23"/>
      <c r="OVY507" s="19"/>
      <c r="OWI507" s="23"/>
      <c r="OWJ507" s="19"/>
      <c r="OWT507" s="23"/>
      <c r="OWU507" s="19"/>
      <c r="OXE507" s="23"/>
      <c r="OXF507" s="19"/>
      <c r="OXP507" s="23"/>
      <c r="OXQ507" s="19"/>
      <c r="OYA507" s="23"/>
      <c r="OYB507" s="19"/>
      <c r="OYL507" s="23"/>
      <c r="OYM507" s="19"/>
      <c r="OYW507" s="23"/>
      <c r="OYX507" s="19"/>
      <c r="OZH507" s="23"/>
      <c r="OZI507" s="19"/>
      <c r="OZS507" s="23"/>
      <c r="OZT507" s="19"/>
      <c r="PAD507" s="23"/>
      <c r="PAE507" s="19"/>
      <c r="PAO507" s="23"/>
      <c r="PAP507" s="19"/>
      <c r="PAZ507" s="23"/>
      <c r="PBA507" s="19"/>
      <c r="PBK507" s="23"/>
      <c r="PBL507" s="19"/>
      <c r="PBV507" s="23"/>
      <c r="PBW507" s="19"/>
      <c r="PCG507" s="23"/>
      <c r="PCH507" s="19"/>
      <c r="PCR507" s="23"/>
      <c r="PCS507" s="19"/>
      <c r="PDC507" s="23"/>
      <c r="PDD507" s="19"/>
      <c r="PDN507" s="23"/>
      <c r="PDO507" s="19"/>
      <c r="PDY507" s="23"/>
      <c r="PDZ507" s="19"/>
      <c r="PEJ507" s="23"/>
      <c r="PEK507" s="19"/>
      <c r="PEU507" s="23"/>
      <c r="PEV507" s="19"/>
      <c r="PFF507" s="23"/>
      <c r="PFG507" s="19"/>
      <c r="PFQ507" s="23"/>
      <c r="PFR507" s="19"/>
      <c r="PGB507" s="23"/>
      <c r="PGC507" s="19"/>
      <c r="PGM507" s="23"/>
      <c r="PGN507" s="19"/>
      <c r="PGX507" s="23"/>
      <c r="PGY507" s="19"/>
      <c r="PHI507" s="23"/>
      <c r="PHJ507" s="19"/>
      <c r="PHT507" s="23"/>
      <c r="PHU507" s="19"/>
      <c r="PIE507" s="23"/>
      <c r="PIF507" s="19"/>
      <c r="PIP507" s="23"/>
      <c r="PIQ507" s="19"/>
      <c r="PJA507" s="23"/>
      <c r="PJB507" s="19"/>
      <c r="PJL507" s="23"/>
      <c r="PJM507" s="19"/>
      <c r="PJW507" s="23"/>
      <c r="PJX507" s="19"/>
      <c r="PKH507" s="23"/>
      <c r="PKI507" s="19"/>
      <c r="PKS507" s="23"/>
      <c r="PKT507" s="19"/>
      <c r="PLD507" s="23"/>
      <c r="PLE507" s="19"/>
      <c r="PLO507" s="23"/>
      <c r="PLP507" s="19"/>
      <c r="PLZ507" s="23"/>
      <c r="PMA507" s="19"/>
      <c r="PMK507" s="23"/>
      <c r="PML507" s="19"/>
      <c r="PMV507" s="23"/>
      <c r="PMW507" s="19"/>
      <c r="PNG507" s="23"/>
      <c r="PNH507" s="19"/>
      <c r="PNR507" s="23"/>
      <c r="PNS507" s="19"/>
      <c r="POC507" s="23"/>
      <c r="POD507" s="19"/>
      <c r="PON507" s="23"/>
      <c r="POO507" s="19"/>
      <c r="POY507" s="23"/>
      <c r="POZ507" s="19"/>
      <c r="PPJ507" s="23"/>
      <c r="PPK507" s="19"/>
      <c r="PPU507" s="23"/>
      <c r="PPV507" s="19"/>
      <c r="PQF507" s="23"/>
      <c r="PQG507" s="19"/>
      <c r="PQQ507" s="23"/>
      <c r="PQR507" s="19"/>
      <c r="PRB507" s="23"/>
      <c r="PRC507" s="19"/>
      <c r="PRM507" s="23"/>
      <c r="PRN507" s="19"/>
      <c r="PRX507" s="23"/>
      <c r="PRY507" s="19"/>
      <c r="PSI507" s="23"/>
      <c r="PSJ507" s="19"/>
      <c r="PST507" s="23"/>
      <c r="PSU507" s="19"/>
      <c r="PTE507" s="23"/>
      <c r="PTF507" s="19"/>
      <c r="PTP507" s="23"/>
      <c r="PTQ507" s="19"/>
      <c r="PUA507" s="23"/>
      <c r="PUB507" s="19"/>
      <c r="PUL507" s="23"/>
      <c r="PUM507" s="19"/>
      <c r="PUW507" s="23"/>
      <c r="PUX507" s="19"/>
      <c r="PVH507" s="23"/>
      <c r="PVI507" s="19"/>
      <c r="PVS507" s="23"/>
      <c r="PVT507" s="19"/>
      <c r="PWD507" s="23"/>
      <c r="PWE507" s="19"/>
      <c r="PWO507" s="23"/>
      <c r="PWP507" s="19"/>
      <c r="PWZ507" s="23"/>
      <c r="PXA507" s="19"/>
      <c r="PXK507" s="23"/>
      <c r="PXL507" s="19"/>
      <c r="PXV507" s="23"/>
      <c r="PXW507" s="19"/>
      <c r="PYG507" s="23"/>
      <c r="PYH507" s="19"/>
      <c r="PYR507" s="23"/>
      <c r="PYS507" s="19"/>
      <c r="PZC507" s="23"/>
      <c r="PZD507" s="19"/>
      <c r="PZN507" s="23"/>
      <c r="PZO507" s="19"/>
      <c r="PZY507" s="23"/>
      <c r="PZZ507" s="19"/>
      <c r="QAJ507" s="23"/>
      <c r="QAK507" s="19"/>
      <c r="QAU507" s="23"/>
      <c r="QAV507" s="19"/>
      <c r="QBF507" s="23"/>
      <c r="QBG507" s="19"/>
      <c r="QBQ507" s="23"/>
      <c r="QBR507" s="19"/>
      <c r="QCB507" s="23"/>
      <c r="QCC507" s="19"/>
      <c r="QCM507" s="23"/>
      <c r="QCN507" s="19"/>
      <c r="QCX507" s="23"/>
      <c r="QCY507" s="19"/>
      <c r="QDI507" s="23"/>
      <c r="QDJ507" s="19"/>
      <c r="QDT507" s="23"/>
      <c r="QDU507" s="19"/>
      <c r="QEE507" s="23"/>
      <c r="QEF507" s="19"/>
      <c r="QEP507" s="23"/>
      <c r="QEQ507" s="19"/>
      <c r="QFA507" s="23"/>
      <c r="QFB507" s="19"/>
      <c r="QFL507" s="23"/>
      <c r="QFM507" s="19"/>
      <c r="QFW507" s="23"/>
      <c r="QFX507" s="19"/>
      <c r="QGH507" s="23"/>
      <c r="QGI507" s="19"/>
      <c r="QGS507" s="23"/>
      <c r="QGT507" s="19"/>
      <c r="QHD507" s="23"/>
      <c r="QHE507" s="19"/>
      <c r="QHO507" s="23"/>
      <c r="QHP507" s="19"/>
      <c r="QHZ507" s="23"/>
      <c r="QIA507" s="19"/>
      <c r="QIK507" s="23"/>
      <c r="QIL507" s="19"/>
      <c r="QIV507" s="23"/>
      <c r="QIW507" s="19"/>
      <c r="QJG507" s="23"/>
      <c r="QJH507" s="19"/>
      <c r="QJR507" s="23"/>
      <c r="QJS507" s="19"/>
      <c r="QKC507" s="23"/>
      <c r="QKD507" s="19"/>
      <c r="QKN507" s="23"/>
      <c r="QKO507" s="19"/>
      <c r="QKY507" s="23"/>
      <c r="QKZ507" s="19"/>
      <c r="QLJ507" s="23"/>
      <c r="QLK507" s="19"/>
      <c r="QLU507" s="23"/>
      <c r="QLV507" s="19"/>
      <c r="QMF507" s="23"/>
      <c r="QMG507" s="19"/>
      <c r="QMQ507" s="23"/>
      <c r="QMR507" s="19"/>
      <c r="QNB507" s="23"/>
      <c r="QNC507" s="19"/>
      <c r="QNM507" s="23"/>
      <c r="QNN507" s="19"/>
      <c r="QNX507" s="23"/>
      <c r="QNY507" s="19"/>
      <c r="QOI507" s="23"/>
      <c r="QOJ507" s="19"/>
      <c r="QOT507" s="23"/>
      <c r="QOU507" s="19"/>
      <c r="QPE507" s="23"/>
      <c r="QPF507" s="19"/>
      <c r="QPP507" s="23"/>
      <c r="QPQ507" s="19"/>
      <c r="QQA507" s="23"/>
      <c r="QQB507" s="19"/>
      <c r="QQL507" s="23"/>
      <c r="QQM507" s="19"/>
      <c r="QQW507" s="23"/>
      <c r="QQX507" s="19"/>
      <c r="QRH507" s="23"/>
      <c r="QRI507" s="19"/>
      <c r="QRS507" s="23"/>
      <c r="QRT507" s="19"/>
      <c r="QSD507" s="23"/>
      <c r="QSE507" s="19"/>
      <c r="QSO507" s="23"/>
      <c r="QSP507" s="19"/>
      <c r="QSZ507" s="23"/>
      <c r="QTA507" s="19"/>
      <c r="QTK507" s="23"/>
      <c r="QTL507" s="19"/>
      <c r="QTV507" s="23"/>
      <c r="QTW507" s="19"/>
      <c r="QUG507" s="23"/>
      <c r="QUH507" s="19"/>
      <c r="QUR507" s="23"/>
      <c r="QUS507" s="19"/>
      <c r="QVC507" s="23"/>
      <c r="QVD507" s="19"/>
      <c r="QVN507" s="23"/>
      <c r="QVO507" s="19"/>
      <c r="QVY507" s="23"/>
      <c r="QVZ507" s="19"/>
      <c r="QWJ507" s="23"/>
      <c r="QWK507" s="19"/>
      <c r="QWU507" s="23"/>
      <c r="QWV507" s="19"/>
      <c r="QXF507" s="23"/>
      <c r="QXG507" s="19"/>
      <c r="QXQ507" s="23"/>
      <c r="QXR507" s="19"/>
      <c r="QYB507" s="23"/>
      <c r="QYC507" s="19"/>
      <c r="QYM507" s="23"/>
      <c r="QYN507" s="19"/>
      <c r="QYX507" s="23"/>
      <c r="QYY507" s="19"/>
      <c r="QZI507" s="23"/>
      <c r="QZJ507" s="19"/>
      <c r="QZT507" s="23"/>
      <c r="QZU507" s="19"/>
      <c r="RAE507" s="23"/>
      <c r="RAF507" s="19"/>
      <c r="RAP507" s="23"/>
      <c r="RAQ507" s="19"/>
      <c r="RBA507" s="23"/>
      <c r="RBB507" s="19"/>
      <c r="RBL507" s="23"/>
      <c r="RBM507" s="19"/>
      <c r="RBW507" s="23"/>
      <c r="RBX507" s="19"/>
      <c r="RCH507" s="23"/>
      <c r="RCI507" s="19"/>
      <c r="RCS507" s="23"/>
      <c r="RCT507" s="19"/>
      <c r="RDD507" s="23"/>
      <c r="RDE507" s="19"/>
      <c r="RDO507" s="23"/>
      <c r="RDP507" s="19"/>
      <c r="RDZ507" s="23"/>
      <c r="REA507" s="19"/>
      <c r="REK507" s="23"/>
      <c r="REL507" s="19"/>
      <c r="REV507" s="23"/>
      <c r="REW507" s="19"/>
      <c r="RFG507" s="23"/>
      <c r="RFH507" s="19"/>
      <c r="RFR507" s="23"/>
      <c r="RFS507" s="19"/>
      <c r="RGC507" s="23"/>
      <c r="RGD507" s="19"/>
      <c r="RGN507" s="23"/>
      <c r="RGO507" s="19"/>
      <c r="RGY507" s="23"/>
      <c r="RGZ507" s="19"/>
      <c r="RHJ507" s="23"/>
      <c r="RHK507" s="19"/>
      <c r="RHU507" s="23"/>
      <c r="RHV507" s="19"/>
      <c r="RIF507" s="23"/>
      <c r="RIG507" s="19"/>
      <c r="RIQ507" s="23"/>
      <c r="RIR507" s="19"/>
      <c r="RJB507" s="23"/>
      <c r="RJC507" s="19"/>
      <c r="RJM507" s="23"/>
      <c r="RJN507" s="19"/>
      <c r="RJX507" s="23"/>
      <c r="RJY507" s="19"/>
      <c r="RKI507" s="23"/>
      <c r="RKJ507" s="19"/>
      <c r="RKT507" s="23"/>
      <c r="RKU507" s="19"/>
      <c r="RLE507" s="23"/>
      <c r="RLF507" s="19"/>
      <c r="RLP507" s="23"/>
      <c r="RLQ507" s="19"/>
      <c r="RMA507" s="23"/>
      <c r="RMB507" s="19"/>
      <c r="RML507" s="23"/>
      <c r="RMM507" s="19"/>
      <c r="RMW507" s="23"/>
      <c r="RMX507" s="19"/>
      <c r="RNH507" s="23"/>
      <c r="RNI507" s="19"/>
      <c r="RNS507" s="23"/>
      <c r="RNT507" s="19"/>
      <c r="ROD507" s="23"/>
      <c r="ROE507" s="19"/>
      <c r="ROO507" s="23"/>
      <c r="ROP507" s="19"/>
      <c r="ROZ507" s="23"/>
      <c r="RPA507" s="19"/>
      <c r="RPK507" s="23"/>
      <c r="RPL507" s="19"/>
      <c r="RPV507" s="23"/>
      <c r="RPW507" s="19"/>
      <c r="RQG507" s="23"/>
      <c r="RQH507" s="19"/>
      <c r="RQR507" s="23"/>
      <c r="RQS507" s="19"/>
      <c r="RRC507" s="23"/>
      <c r="RRD507" s="19"/>
      <c r="RRN507" s="23"/>
      <c r="RRO507" s="19"/>
      <c r="RRY507" s="23"/>
      <c r="RRZ507" s="19"/>
      <c r="RSJ507" s="23"/>
      <c r="RSK507" s="19"/>
      <c r="RSU507" s="23"/>
      <c r="RSV507" s="19"/>
      <c r="RTF507" s="23"/>
      <c r="RTG507" s="19"/>
      <c r="RTQ507" s="23"/>
      <c r="RTR507" s="19"/>
      <c r="RUB507" s="23"/>
      <c r="RUC507" s="19"/>
      <c r="RUM507" s="23"/>
      <c r="RUN507" s="19"/>
      <c r="RUX507" s="23"/>
      <c r="RUY507" s="19"/>
      <c r="RVI507" s="23"/>
      <c r="RVJ507" s="19"/>
      <c r="RVT507" s="23"/>
      <c r="RVU507" s="19"/>
      <c r="RWE507" s="23"/>
      <c r="RWF507" s="19"/>
      <c r="RWP507" s="23"/>
      <c r="RWQ507" s="19"/>
      <c r="RXA507" s="23"/>
      <c r="RXB507" s="19"/>
      <c r="RXL507" s="23"/>
      <c r="RXM507" s="19"/>
      <c r="RXW507" s="23"/>
      <c r="RXX507" s="19"/>
      <c r="RYH507" s="23"/>
      <c r="RYI507" s="19"/>
      <c r="RYS507" s="23"/>
      <c r="RYT507" s="19"/>
      <c r="RZD507" s="23"/>
      <c r="RZE507" s="19"/>
      <c r="RZO507" s="23"/>
      <c r="RZP507" s="19"/>
      <c r="RZZ507" s="23"/>
      <c r="SAA507" s="19"/>
      <c r="SAK507" s="23"/>
      <c r="SAL507" s="19"/>
      <c r="SAV507" s="23"/>
      <c r="SAW507" s="19"/>
      <c r="SBG507" s="23"/>
      <c r="SBH507" s="19"/>
      <c r="SBR507" s="23"/>
      <c r="SBS507" s="19"/>
      <c r="SCC507" s="23"/>
      <c r="SCD507" s="19"/>
      <c r="SCN507" s="23"/>
      <c r="SCO507" s="19"/>
      <c r="SCY507" s="23"/>
      <c r="SCZ507" s="19"/>
      <c r="SDJ507" s="23"/>
      <c r="SDK507" s="19"/>
      <c r="SDU507" s="23"/>
      <c r="SDV507" s="19"/>
      <c r="SEF507" s="23"/>
      <c r="SEG507" s="19"/>
      <c r="SEQ507" s="23"/>
      <c r="SER507" s="19"/>
      <c r="SFB507" s="23"/>
      <c r="SFC507" s="19"/>
      <c r="SFM507" s="23"/>
      <c r="SFN507" s="19"/>
      <c r="SFX507" s="23"/>
      <c r="SFY507" s="19"/>
      <c r="SGI507" s="23"/>
      <c r="SGJ507" s="19"/>
      <c r="SGT507" s="23"/>
      <c r="SGU507" s="19"/>
      <c r="SHE507" s="23"/>
      <c r="SHF507" s="19"/>
      <c r="SHP507" s="23"/>
      <c r="SHQ507" s="19"/>
      <c r="SIA507" s="23"/>
      <c r="SIB507" s="19"/>
      <c r="SIL507" s="23"/>
      <c r="SIM507" s="19"/>
      <c r="SIW507" s="23"/>
      <c r="SIX507" s="19"/>
      <c r="SJH507" s="23"/>
      <c r="SJI507" s="19"/>
      <c r="SJS507" s="23"/>
      <c r="SJT507" s="19"/>
      <c r="SKD507" s="23"/>
      <c r="SKE507" s="19"/>
      <c r="SKO507" s="23"/>
      <c r="SKP507" s="19"/>
      <c r="SKZ507" s="23"/>
      <c r="SLA507" s="19"/>
      <c r="SLK507" s="23"/>
      <c r="SLL507" s="19"/>
      <c r="SLV507" s="23"/>
      <c r="SLW507" s="19"/>
      <c r="SMG507" s="23"/>
      <c r="SMH507" s="19"/>
      <c r="SMR507" s="23"/>
      <c r="SMS507" s="19"/>
      <c r="SNC507" s="23"/>
      <c r="SND507" s="19"/>
      <c r="SNN507" s="23"/>
      <c r="SNO507" s="19"/>
      <c r="SNY507" s="23"/>
      <c r="SNZ507" s="19"/>
      <c r="SOJ507" s="23"/>
      <c r="SOK507" s="19"/>
      <c r="SOU507" s="23"/>
      <c r="SOV507" s="19"/>
      <c r="SPF507" s="23"/>
      <c r="SPG507" s="19"/>
      <c r="SPQ507" s="23"/>
      <c r="SPR507" s="19"/>
      <c r="SQB507" s="23"/>
      <c r="SQC507" s="19"/>
      <c r="SQM507" s="23"/>
      <c r="SQN507" s="19"/>
      <c r="SQX507" s="23"/>
      <c r="SQY507" s="19"/>
      <c r="SRI507" s="23"/>
      <c r="SRJ507" s="19"/>
      <c r="SRT507" s="23"/>
      <c r="SRU507" s="19"/>
      <c r="SSE507" s="23"/>
      <c r="SSF507" s="19"/>
      <c r="SSP507" s="23"/>
      <c r="SSQ507" s="19"/>
      <c r="STA507" s="23"/>
      <c r="STB507" s="19"/>
      <c r="STL507" s="23"/>
      <c r="STM507" s="19"/>
      <c r="STW507" s="23"/>
      <c r="STX507" s="19"/>
      <c r="SUH507" s="23"/>
      <c r="SUI507" s="19"/>
      <c r="SUS507" s="23"/>
      <c r="SUT507" s="19"/>
      <c r="SVD507" s="23"/>
      <c r="SVE507" s="19"/>
      <c r="SVO507" s="23"/>
      <c r="SVP507" s="19"/>
      <c r="SVZ507" s="23"/>
      <c r="SWA507" s="19"/>
      <c r="SWK507" s="23"/>
      <c r="SWL507" s="19"/>
      <c r="SWV507" s="23"/>
      <c r="SWW507" s="19"/>
      <c r="SXG507" s="23"/>
      <c r="SXH507" s="19"/>
      <c r="SXR507" s="23"/>
      <c r="SXS507" s="19"/>
      <c r="SYC507" s="23"/>
      <c r="SYD507" s="19"/>
      <c r="SYN507" s="23"/>
      <c r="SYO507" s="19"/>
      <c r="SYY507" s="23"/>
      <c r="SYZ507" s="19"/>
      <c r="SZJ507" s="23"/>
      <c r="SZK507" s="19"/>
      <c r="SZU507" s="23"/>
      <c r="SZV507" s="19"/>
      <c r="TAF507" s="23"/>
      <c r="TAG507" s="19"/>
      <c r="TAQ507" s="23"/>
      <c r="TAR507" s="19"/>
      <c r="TBB507" s="23"/>
      <c r="TBC507" s="19"/>
      <c r="TBM507" s="23"/>
      <c r="TBN507" s="19"/>
      <c r="TBX507" s="23"/>
      <c r="TBY507" s="19"/>
      <c r="TCI507" s="23"/>
      <c r="TCJ507" s="19"/>
      <c r="TCT507" s="23"/>
      <c r="TCU507" s="19"/>
      <c r="TDE507" s="23"/>
      <c r="TDF507" s="19"/>
      <c r="TDP507" s="23"/>
      <c r="TDQ507" s="19"/>
      <c r="TEA507" s="23"/>
      <c r="TEB507" s="19"/>
      <c r="TEL507" s="23"/>
      <c r="TEM507" s="19"/>
      <c r="TEW507" s="23"/>
      <c r="TEX507" s="19"/>
      <c r="TFH507" s="23"/>
      <c r="TFI507" s="19"/>
      <c r="TFS507" s="23"/>
      <c r="TFT507" s="19"/>
      <c r="TGD507" s="23"/>
      <c r="TGE507" s="19"/>
      <c r="TGO507" s="23"/>
      <c r="TGP507" s="19"/>
      <c r="TGZ507" s="23"/>
      <c r="THA507" s="19"/>
      <c r="THK507" s="23"/>
      <c r="THL507" s="19"/>
      <c r="THV507" s="23"/>
      <c r="THW507" s="19"/>
      <c r="TIG507" s="23"/>
      <c r="TIH507" s="19"/>
      <c r="TIR507" s="23"/>
      <c r="TIS507" s="19"/>
      <c r="TJC507" s="23"/>
      <c r="TJD507" s="19"/>
      <c r="TJN507" s="23"/>
      <c r="TJO507" s="19"/>
      <c r="TJY507" s="23"/>
      <c r="TJZ507" s="19"/>
      <c r="TKJ507" s="23"/>
      <c r="TKK507" s="19"/>
      <c r="TKU507" s="23"/>
      <c r="TKV507" s="19"/>
      <c r="TLF507" s="23"/>
      <c r="TLG507" s="19"/>
      <c r="TLQ507" s="23"/>
      <c r="TLR507" s="19"/>
      <c r="TMB507" s="23"/>
      <c r="TMC507" s="19"/>
      <c r="TMM507" s="23"/>
      <c r="TMN507" s="19"/>
      <c r="TMX507" s="23"/>
      <c r="TMY507" s="19"/>
      <c r="TNI507" s="23"/>
      <c r="TNJ507" s="19"/>
      <c r="TNT507" s="23"/>
      <c r="TNU507" s="19"/>
      <c r="TOE507" s="23"/>
      <c r="TOF507" s="19"/>
      <c r="TOP507" s="23"/>
      <c r="TOQ507" s="19"/>
      <c r="TPA507" s="23"/>
      <c r="TPB507" s="19"/>
      <c r="TPL507" s="23"/>
      <c r="TPM507" s="19"/>
      <c r="TPW507" s="23"/>
      <c r="TPX507" s="19"/>
      <c r="TQH507" s="23"/>
      <c r="TQI507" s="19"/>
      <c r="TQS507" s="23"/>
      <c r="TQT507" s="19"/>
      <c r="TRD507" s="23"/>
      <c r="TRE507" s="19"/>
      <c r="TRO507" s="23"/>
      <c r="TRP507" s="19"/>
      <c r="TRZ507" s="23"/>
      <c r="TSA507" s="19"/>
      <c r="TSK507" s="23"/>
      <c r="TSL507" s="19"/>
      <c r="TSV507" s="23"/>
      <c r="TSW507" s="19"/>
      <c r="TTG507" s="23"/>
      <c r="TTH507" s="19"/>
      <c r="TTR507" s="23"/>
      <c r="TTS507" s="19"/>
      <c r="TUC507" s="23"/>
      <c r="TUD507" s="19"/>
      <c r="TUN507" s="23"/>
      <c r="TUO507" s="19"/>
      <c r="TUY507" s="23"/>
      <c r="TUZ507" s="19"/>
      <c r="TVJ507" s="23"/>
      <c r="TVK507" s="19"/>
      <c r="TVU507" s="23"/>
      <c r="TVV507" s="19"/>
      <c r="TWF507" s="23"/>
      <c r="TWG507" s="19"/>
      <c r="TWQ507" s="23"/>
      <c r="TWR507" s="19"/>
      <c r="TXB507" s="23"/>
      <c r="TXC507" s="19"/>
      <c r="TXM507" s="23"/>
      <c r="TXN507" s="19"/>
      <c r="TXX507" s="23"/>
      <c r="TXY507" s="19"/>
      <c r="TYI507" s="23"/>
      <c r="TYJ507" s="19"/>
      <c r="TYT507" s="23"/>
      <c r="TYU507" s="19"/>
      <c r="TZE507" s="23"/>
      <c r="TZF507" s="19"/>
      <c r="TZP507" s="23"/>
      <c r="TZQ507" s="19"/>
      <c r="UAA507" s="23"/>
      <c r="UAB507" s="19"/>
      <c r="UAL507" s="23"/>
      <c r="UAM507" s="19"/>
      <c r="UAW507" s="23"/>
      <c r="UAX507" s="19"/>
      <c r="UBH507" s="23"/>
      <c r="UBI507" s="19"/>
      <c r="UBS507" s="23"/>
      <c r="UBT507" s="19"/>
      <c r="UCD507" s="23"/>
      <c r="UCE507" s="19"/>
      <c r="UCO507" s="23"/>
      <c r="UCP507" s="19"/>
      <c r="UCZ507" s="23"/>
      <c r="UDA507" s="19"/>
      <c r="UDK507" s="23"/>
      <c r="UDL507" s="19"/>
      <c r="UDV507" s="23"/>
      <c r="UDW507" s="19"/>
      <c r="UEG507" s="23"/>
      <c r="UEH507" s="19"/>
      <c r="UER507" s="23"/>
      <c r="UES507" s="19"/>
      <c r="UFC507" s="23"/>
      <c r="UFD507" s="19"/>
      <c r="UFN507" s="23"/>
      <c r="UFO507" s="19"/>
      <c r="UFY507" s="23"/>
      <c r="UFZ507" s="19"/>
      <c r="UGJ507" s="23"/>
      <c r="UGK507" s="19"/>
      <c r="UGU507" s="23"/>
      <c r="UGV507" s="19"/>
      <c r="UHF507" s="23"/>
      <c r="UHG507" s="19"/>
      <c r="UHQ507" s="23"/>
      <c r="UHR507" s="19"/>
      <c r="UIB507" s="23"/>
      <c r="UIC507" s="19"/>
      <c r="UIM507" s="23"/>
      <c r="UIN507" s="19"/>
      <c r="UIX507" s="23"/>
      <c r="UIY507" s="19"/>
      <c r="UJI507" s="23"/>
      <c r="UJJ507" s="19"/>
      <c r="UJT507" s="23"/>
      <c r="UJU507" s="19"/>
      <c r="UKE507" s="23"/>
      <c r="UKF507" s="19"/>
      <c r="UKP507" s="23"/>
      <c r="UKQ507" s="19"/>
      <c r="ULA507" s="23"/>
      <c r="ULB507" s="19"/>
      <c r="ULL507" s="23"/>
      <c r="ULM507" s="19"/>
      <c r="ULW507" s="23"/>
      <c r="ULX507" s="19"/>
      <c r="UMH507" s="23"/>
      <c r="UMI507" s="19"/>
      <c r="UMS507" s="23"/>
      <c r="UMT507" s="19"/>
      <c r="UND507" s="23"/>
      <c r="UNE507" s="19"/>
      <c r="UNO507" s="23"/>
      <c r="UNP507" s="19"/>
      <c r="UNZ507" s="23"/>
      <c r="UOA507" s="19"/>
      <c r="UOK507" s="23"/>
      <c r="UOL507" s="19"/>
      <c r="UOV507" s="23"/>
      <c r="UOW507" s="19"/>
      <c r="UPG507" s="23"/>
      <c r="UPH507" s="19"/>
      <c r="UPR507" s="23"/>
      <c r="UPS507" s="19"/>
      <c r="UQC507" s="23"/>
      <c r="UQD507" s="19"/>
      <c r="UQN507" s="23"/>
      <c r="UQO507" s="19"/>
      <c r="UQY507" s="23"/>
      <c r="UQZ507" s="19"/>
      <c r="URJ507" s="23"/>
      <c r="URK507" s="19"/>
      <c r="URU507" s="23"/>
      <c r="URV507" s="19"/>
      <c r="USF507" s="23"/>
      <c r="USG507" s="19"/>
      <c r="USQ507" s="23"/>
      <c r="USR507" s="19"/>
      <c r="UTB507" s="23"/>
      <c r="UTC507" s="19"/>
      <c r="UTM507" s="23"/>
      <c r="UTN507" s="19"/>
      <c r="UTX507" s="23"/>
      <c r="UTY507" s="19"/>
      <c r="UUI507" s="23"/>
      <c r="UUJ507" s="19"/>
      <c r="UUT507" s="23"/>
      <c r="UUU507" s="19"/>
      <c r="UVE507" s="23"/>
      <c r="UVF507" s="19"/>
      <c r="UVP507" s="23"/>
      <c r="UVQ507" s="19"/>
      <c r="UWA507" s="23"/>
      <c r="UWB507" s="19"/>
      <c r="UWL507" s="23"/>
      <c r="UWM507" s="19"/>
      <c r="UWW507" s="23"/>
      <c r="UWX507" s="19"/>
      <c r="UXH507" s="23"/>
      <c r="UXI507" s="19"/>
      <c r="UXS507" s="23"/>
      <c r="UXT507" s="19"/>
      <c r="UYD507" s="23"/>
      <c r="UYE507" s="19"/>
      <c r="UYO507" s="23"/>
      <c r="UYP507" s="19"/>
      <c r="UYZ507" s="23"/>
      <c r="UZA507" s="19"/>
      <c r="UZK507" s="23"/>
      <c r="UZL507" s="19"/>
      <c r="UZV507" s="23"/>
      <c r="UZW507" s="19"/>
      <c r="VAG507" s="23"/>
      <c r="VAH507" s="19"/>
      <c r="VAR507" s="23"/>
      <c r="VAS507" s="19"/>
      <c r="VBC507" s="23"/>
      <c r="VBD507" s="19"/>
      <c r="VBN507" s="23"/>
      <c r="VBO507" s="19"/>
      <c r="VBY507" s="23"/>
      <c r="VBZ507" s="19"/>
      <c r="VCJ507" s="23"/>
      <c r="VCK507" s="19"/>
      <c r="VCU507" s="23"/>
      <c r="VCV507" s="19"/>
      <c r="VDF507" s="23"/>
      <c r="VDG507" s="19"/>
      <c r="VDQ507" s="23"/>
      <c r="VDR507" s="19"/>
      <c r="VEB507" s="23"/>
      <c r="VEC507" s="19"/>
      <c r="VEM507" s="23"/>
      <c r="VEN507" s="19"/>
      <c r="VEX507" s="23"/>
      <c r="VEY507" s="19"/>
      <c r="VFI507" s="23"/>
      <c r="VFJ507" s="19"/>
      <c r="VFT507" s="23"/>
      <c r="VFU507" s="19"/>
      <c r="VGE507" s="23"/>
      <c r="VGF507" s="19"/>
      <c r="VGP507" s="23"/>
      <c r="VGQ507" s="19"/>
      <c r="VHA507" s="23"/>
      <c r="VHB507" s="19"/>
      <c r="VHL507" s="23"/>
      <c r="VHM507" s="19"/>
      <c r="VHW507" s="23"/>
      <c r="VHX507" s="19"/>
      <c r="VIH507" s="23"/>
      <c r="VII507" s="19"/>
      <c r="VIS507" s="23"/>
      <c r="VIT507" s="19"/>
      <c r="VJD507" s="23"/>
      <c r="VJE507" s="19"/>
      <c r="VJO507" s="23"/>
      <c r="VJP507" s="19"/>
      <c r="VJZ507" s="23"/>
      <c r="VKA507" s="19"/>
      <c r="VKK507" s="23"/>
      <c r="VKL507" s="19"/>
      <c r="VKV507" s="23"/>
      <c r="VKW507" s="19"/>
      <c r="VLG507" s="23"/>
      <c r="VLH507" s="19"/>
      <c r="VLR507" s="23"/>
      <c r="VLS507" s="19"/>
      <c r="VMC507" s="23"/>
      <c r="VMD507" s="19"/>
      <c r="VMN507" s="23"/>
      <c r="VMO507" s="19"/>
      <c r="VMY507" s="23"/>
      <c r="VMZ507" s="19"/>
      <c r="VNJ507" s="23"/>
      <c r="VNK507" s="19"/>
      <c r="VNU507" s="23"/>
      <c r="VNV507" s="19"/>
      <c r="VOF507" s="23"/>
      <c r="VOG507" s="19"/>
      <c r="VOQ507" s="23"/>
      <c r="VOR507" s="19"/>
      <c r="VPB507" s="23"/>
      <c r="VPC507" s="19"/>
      <c r="VPM507" s="23"/>
      <c r="VPN507" s="19"/>
      <c r="VPX507" s="23"/>
      <c r="VPY507" s="19"/>
      <c r="VQI507" s="23"/>
      <c r="VQJ507" s="19"/>
      <c r="VQT507" s="23"/>
      <c r="VQU507" s="19"/>
      <c r="VRE507" s="23"/>
      <c r="VRF507" s="19"/>
      <c r="VRP507" s="23"/>
      <c r="VRQ507" s="19"/>
      <c r="VSA507" s="23"/>
      <c r="VSB507" s="19"/>
      <c r="VSL507" s="23"/>
      <c r="VSM507" s="19"/>
      <c r="VSW507" s="23"/>
      <c r="VSX507" s="19"/>
      <c r="VTH507" s="23"/>
      <c r="VTI507" s="19"/>
      <c r="VTS507" s="23"/>
      <c r="VTT507" s="19"/>
      <c r="VUD507" s="23"/>
      <c r="VUE507" s="19"/>
      <c r="VUO507" s="23"/>
      <c r="VUP507" s="19"/>
      <c r="VUZ507" s="23"/>
      <c r="VVA507" s="19"/>
      <c r="VVK507" s="23"/>
      <c r="VVL507" s="19"/>
      <c r="VVV507" s="23"/>
      <c r="VVW507" s="19"/>
      <c r="VWG507" s="23"/>
      <c r="VWH507" s="19"/>
      <c r="VWR507" s="23"/>
      <c r="VWS507" s="19"/>
      <c r="VXC507" s="23"/>
      <c r="VXD507" s="19"/>
      <c r="VXN507" s="23"/>
      <c r="VXO507" s="19"/>
      <c r="VXY507" s="23"/>
      <c r="VXZ507" s="19"/>
      <c r="VYJ507" s="23"/>
      <c r="VYK507" s="19"/>
      <c r="VYU507" s="23"/>
      <c r="VYV507" s="19"/>
      <c r="VZF507" s="23"/>
      <c r="VZG507" s="19"/>
      <c r="VZQ507" s="23"/>
      <c r="VZR507" s="19"/>
      <c r="WAB507" s="23"/>
      <c r="WAC507" s="19"/>
      <c r="WAM507" s="23"/>
      <c r="WAN507" s="19"/>
      <c r="WAX507" s="23"/>
      <c r="WAY507" s="19"/>
      <c r="WBI507" s="23"/>
      <c r="WBJ507" s="19"/>
      <c r="WBT507" s="23"/>
      <c r="WBU507" s="19"/>
      <c r="WCE507" s="23"/>
      <c r="WCF507" s="19"/>
      <c r="WCP507" s="23"/>
      <c r="WCQ507" s="19"/>
      <c r="WDA507" s="23"/>
      <c r="WDB507" s="19"/>
      <c r="WDL507" s="23"/>
      <c r="WDM507" s="19"/>
      <c r="WDW507" s="23"/>
      <c r="WDX507" s="19"/>
      <c r="WEH507" s="23"/>
      <c r="WEI507" s="19"/>
      <c r="WES507" s="23"/>
      <c r="WET507" s="19"/>
      <c r="WFD507" s="23"/>
      <c r="WFE507" s="19"/>
      <c r="WFO507" s="23"/>
      <c r="WFP507" s="19"/>
      <c r="WFZ507" s="23"/>
      <c r="WGA507" s="19"/>
      <c r="WGK507" s="23"/>
      <c r="WGL507" s="19"/>
      <c r="WGV507" s="23"/>
      <c r="WGW507" s="19"/>
      <c r="WHG507" s="23"/>
      <c r="WHH507" s="19"/>
      <c r="WHR507" s="23"/>
      <c r="WHS507" s="19"/>
      <c r="WIC507" s="23"/>
      <c r="WID507" s="19"/>
      <c r="WIN507" s="23"/>
      <c r="WIO507" s="19"/>
      <c r="WIY507" s="23"/>
      <c r="WIZ507" s="19"/>
      <c r="WJJ507" s="23"/>
      <c r="WJK507" s="19"/>
      <c r="WJU507" s="23"/>
      <c r="WJV507" s="19"/>
      <c r="WKF507" s="23"/>
      <c r="WKG507" s="19"/>
      <c r="WKQ507" s="23"/>
      <c r="WKR507" s="19"/>
      <c r="WLB507" s="23"/>
      <c r="WLC507" s="19"/>
      <c r="WLM507" s="23"/>
      <c r="WLN507" s="19"/>
      <c r="WLX507" s="23"/>
      <c r="WLY507" s="19"/>
      <c r="WMI507" s="23"/>
      <c r="WMJ507" s="19"/>
      <c r="WMT507" s="23"/>
      <c r="WMU507" s="19"/>
      <c r="WNE507" s="23"/>
      <c r="WNF507" s="19"/>
      <c r="WNP507" s="23"/>
      <c r="WNQ507" s="19"/>
      <c r="WOA507" s="23"/>
      <c r="WOB507" s="19"/>
      <c r="WOL507" s="23"/>
      <c r="WOM507" s="19"/>
      <c r="WOW507" s="23"/>
      <c r="WOX507" s="19"/>
      <c r="WPH507" s="23"/>
      <c r="WPI507" s="19"/>
      <c r="WPS507" s="23"/>
      <c r="WPT507" s="19"/>
      <c r="WQD507" s="23"/>
      <c r="WQE507" s="19"/>
      <c r="WQO507" s="23"/>
      <c r="WQP507" s="19"/>
      <c r="WQZ507" s="23"/>
      <c r="WRA507" s="19"/>
      <c r="WRK507" s="23"/>
      <c r="WRL507" s="19"/>
      <c r="WRV507" s="23"/>
      <c r="WRW507" s="19"/>
      <c r="WSG507" s="23"/>
      <c r="WSH507" s="19"/>
      <c r="WSR507" s="23"/>
      <c r="WSS507" s="19"/>
      <c r="WTC507" s="23"/>
      <c r="WTD507" s="19"/>
      <c r="WTN507" s="23"/>
      <c r="WTO507" s="19"/>
      <c r="WTY507" s="23"/>
      <c r="WTZ507" s="19"/>
      <c r="WUJ507" s="23"/>
      <c r="WUK507" s="19"/>
      <c r="WUU507" s="23"/>
      <c r="WUV507" s="19"/>
      <c r="WVF507" s="23"/>
      <c r="WVG507" s="19"/>
      <c r="WVQ507" s="23"/>
      <c r="WVR507" s="19"/>
      <c r="WWB507" s="23"/>
      <c r="WWC507" s="19"/>
      <c r="WWM507" s="23"/>
      <c r="WWN507" s="19"/>
      <c r="WWX507" s="23"/>
      <c r="WWY507" s="19"/>
      <c r="WXI507" s="23"/>
      <c r="WXJ507" s="19"/>
      <c r="WXT507" s="23"/>
      <c r="WXU507" s="19"/>
      <c r="WYE507" s="23"/>
      <c r="WYF507" s="19"/>
      <c r="WYP507" s="23"/>
      <c r="WYQ507" s="19"/>
      <c r="WZA507" s="23"/>
      <c r="WZB507" s="19"/>
      <c r="WZL507" s="23"/>
      <c r="WZM507" s="19"/>
      <c r="WZW507" s="23"/>
      <c r="WZX507" s="19"/>
      <c r="XAH507" s="23"/>
      <c r="XAI507" s="19"/>
      <c r="XAS507" s="23"/>
      <c r="XAT507" s="19"/>
      <c r="XBD507" s="23"/>
      <c r="XBE507" s="19"/>
      <c r="XBO507" s="23"/>
      <c r="XBP507" s="19"/>
      <c r="XBZ507" s="23"/>
      <c r="XCA507" s="19"/>
      <c r="XCK507" s="23"/>
      <c r="XCL507" s="19"/>
      <c r="XCV507" s="23"/>
      <c r="XCW507" s="19"/>
      <c r="XDG507" s="23"/>
      <c r="XDH507" s="19"/>
      <c r="XDR507" s="23"/>
      <c r="XDS507" s="19"/>
      <c r="XEC507" s="23"/>
      <c r="XED507" s="19"/>
      <c r="XEN507" s="23"/>
      <c r="XEO507" s="19"/>
      <c r="XEY507" s="23"/>
      <c r="XEZ507" s="19"/>
    </row>
    <row r="508" spans="1:1024 1034:2047 2057:3070 3080:4093 4103:5116 5126:6139 6149:7162 7172:8185 8195:9208 9218:10231 10241:12288 12298:13311 13321:14334 14344:15357 15367:16380" s="8" customFormat="1" ht="11.25" customHeight="1" x14ac:dyDescent="0.2">
      <c r="A508" s="19" t="s">
        <v>66</v>
      </c>
      <c r="B508" s="8">
        <v>567915.02418999991</v>
      </c>
      <c r="C508" s="8">
        <v>420149.58100000001</v>
      </c>
      <c r="D508" s="8">
        <v>35232.996340000005</v>
      </c>
      <c r="E508" s="8">
        <v>455382.57734000002</v>
      </c>
      <c r="F508" s="8">
        <v>436569.65471999999</v>
      </c>
      <c r="G508" s="8">
        <v>163358.17075999998</v>
      </c>
      <c r="H508" s="8">
        <v>9434.885479999999</v>
      </c>
      <c r="I508" s="8">
        <v>3919.01343</v>
      </c>
      <c r="J508" s="8">
        <v>1068664.3017299999</v>
      </c>
      <c r="K508" s="23">
        <v>53.142509136932382</v>
      </c>
      <c r="L508"/>
      <c r="M508"/>
      <c r="N508"/>
      <c r="O508"/>
      <c r="P508"/>
      <c r="Q508"/>
      <c r="R508"/>
      <c r="S508"/>
      <c r="T508"/>
      <c r="U508"/>
      <c r="V508"/>
      <c r="W508" s="19"/>
      <c r="AG508" s="23"/>
      <c r="AH508" s="19"/>
      <c r="AR508" s="23"/>
      <c r="AS508" s="19"/>
      <c r="BC508" s="23"/>
      <c r="BD508" s="19"/>
      <c r="BN508" s="23"/>
      <c r="BO508" s="19"/>
      <c r="BY508" s="23"/>
      <c r="BZ508" s="19"/>
      <c r="CJ508" s="23"/>
      <c r="CK508" s="19"/>
      <c r="CU508" s="23"/>
      <c r="CV508" s="19"/>
      <c r="DF508" s="23"/>
      <c r="DG508" s="19"/>
      <c r="DQ508" s="23"/>
      <c r="DR508" s="19"/>
      <c r="EB508" s="23"/>
      <c r="EC508" s="19"/>
      <c r="EM508" s="23"/>
      <c r="EN508" s="19"/>
      <c r="EX508" s="23"/>
      <c r="EY508" s="19"/>
      <c r="FI508" s="23"/>
      <c r="FJ508" s="19"/>
      <c r="FT508" s="23"/>
      <c r="FU508" s="19"/>
      <c r="GE508" s="23"/>
      <c r="GF508" s="19"/>
      <c r="GP508" s="23"/>
      <c r="GQ508" s="19"/>
      <c r="HA508" s="23"/>
      <c r="HB508" s="19"/>
      <c r="HL508" s="23"/>
      <c r="HM508" s="19"/>
      <c r="HW508" s="23"/>
      <c r="HX508" s="19"/>
      <c r="IH508" s="23"/>
      <c r="II508" s="19"/>
      <c r="IS508" s="23"/>
      <c r="IT508" s="19"/>
      <c r="JD508" s="23"/>
      <c r="JE508" s="19"/>
      <c r="JO508" s="23"/>
      <c r="JP508" s="19"/>
      <c r="JZ508" s="23"/>
      <c r="KA508" s="19"/>
      <c r="KK508" s="23"/>
      <c r="KL508" s="19"/>
      <c r="KV508" s="23"/>
      <c r="KW508" s="19"/>
      <c r="LG508" s="23"/>
      <c r="LH508" s="19"/>
      <c r="LR508" s="23"/>
      <c r="LS508" s="19"/>
      <c r="MC508" s="23"/>
      <c r="MD508" s="19"/>
      <c r="MN508" s="23"/>
      <c r="MO508" s="19"/>
      <c r="MY508" s="23"/>
      <c r="MZ508" s="19"/>
      <c r="NJ508" s="23"/>
      <c r="NK508" s="19"/>
      <c r="NU508" s="23"/>
      <c r="NV508" s="19"/>
      <c r="OF508" s="23"/>
      <c r="OG508" s="19"/>
      <c r="OQ508" s="23"/>
      <c r="OR508" s="19"/>
      <c r="PB508" s="23"/>
      <c r="PC508" s="19"/>
      <c r="PM508" s="23"/>
      <c r="PN508" s="19"/>
      <c r="PX508" s="23"/>
      <c r="PY508" s="19"/>
      <c r="QI508" s="23"/>
      <c r="QJ508" s="19"/>
      <c r="QT508" s="23"/>
      <c r="QU508" s="19"/>
      <c r="RE508" s="23"/>
      <c r="RF508" s="19"/>
      <c r="RP508" s="23"/>
      <c r="RQ508" s="19"/>
      <c r="SA508" s="23"/>
      <c r="SB508" s="19"/>
      <c r="SL508" s="23"/>
      <c r="SM508" s="19"/>
      <c r="SW508" s="23"/>
      <c r="SX508" s="19"/>
      <c r="TH508" s="23"/>
      <c r="TI508" s="19"/>
      <c r="TS508" s="23"/>
      <c r="TT508" s="19"/>
      <c r="UD508" s="23"/>
      <c r="UE508" s="19"/>
      <c r="UO508" s="23"/>
      <c r="UP508" s="19"/>
      <c r="UZ508" s="23"/>
      <c r="VA508" s="19"/>
      <c r="VK508" s="23"/>
      <c r="VL508" s="19"/>
      <c r="VV508" s="23"/>
      <c r="VW508" s="19"/>
      <c r="WG508" s="23"/>
      <c r="WH508" s="19"/>
      <c r="WR508" s="23"/>
      <c r="WS508" s="19"/>
      <c r="XC508" s="23"/>
      <c r="XD508" s="19"/>
      <c r="XN508" s="23"/>
      <c r="XO508" s="19"/>
      <c r="XY508" s="23"/>
      <c r="XZ508" s="19"/>
      <c r="YJ508" s="23"/>
      <c r="YK508" s="19"/>
      <c r="YU508" s="23"/>
      <c r="YV508" s="19"/>
      <c r="ZF508" s="23"/>
      <c r="ZG508" s="19"/>
      <c r="ZQ508" s="23"/>
      <c r="ZR508" s="19"/>
      <c r="AAB508" s="23"/>
      <c r="AAC508" s="19"/>
      <c r="AAM508" s="23"/>
      <c r="AAN508" s="19"/>
      <c r="AAX508" s="23"/>
      <c r="AAY508" s="19"/>
      <c r="ABI508" s="23"/>
      <c r="ABJ508" s="19"/>
      <c r="ABT508" s="23"/>
      <c r="ABU508" s="19"/>
      <c r="ACE508" s="23"/>
      <c r="ACF508" s="19"/>
      <c r="ACP508" s="23"/>
      <c r="ACQ508" s="19"/>
      <c r="ADA508" s="23"/>
      <c r="ADB508" s="19"/>
      <c r="ADL508" s="23"/>
      <c r="ADM508" s="19"/>
      <c r="ADW508" s="23"/>
      <c r="ADX508" s="19"/>
      <c r="AEH508" s="23"/>
      <c r="AEI508" s="19"/>
      <c r="AES508" s="23"/>
      <c r="AET508" s="19"/>
      <c r="AFD508" s="23"/>
      <c r="AFE508" s="19"/>
      <c r="AFO508" s="23"/>
      <c r="AFP508" s="19"/>
      <c r="AFZ508" s="23"/>
      <c r="AGA508" s="19"/>
      <c r="AGK508" s="23"/>
      <c r="AGL508" s="19"/>
      <c r="AGV508" s="23"/>
      <c r="AGW508" s="19"/>
      <c r="AHG508" s="23"/>
      <c r="AHH508" s="19"/>
      <c r="AHR508" s="23"/>
      <c r="AHS508" s="19"/>
      <c r="AIC508" s="23"/>
      <c r="AID508" s="19"/>
      <c r="AIN508" s="23"/>
      <c r="AIO508" s="19"/>
      <c r="AIY508" s="23"/>
      <c r="AIZ508" s="19"/>
      <c r="AJJ508" s="23"/>
      <c r="AJK508" s="19"/>
      <c r="AJU508" s="23"/>
      <c r="AJV508" s="19"/>
      <c r="AKF508" s="23"/>
      <c r="AKG508" s="19"/>
      <c r="AKQ508" s="23"/>
      <c r="AKR508" s="19"/>
      <c r="ALB508" s="23"/>
      <c r="ALC508" s="19"/>
      <c r="ALM508" s="23"/>
      <c r="ALN508" s="19"/>
      <c r="ALX508" s="23"/>
      <c r="ALY508" s="19"/>
      <c r="AMI508" s="23"/>
      <c r="AMJ508" s="19"/>
      <c r="AMT508" s="23"/>
      <c r="AMU508" s="19"/>
      <c r="ANE508" s="23"/>
      <c r="ANF508" s="19"/>
      <c r="ANP508" s="23"/>
      <c r="ANQ508" s="19"/>
      <c r="AOA508" s="23"/>
      <c r="AOB508" s="19"/>
      <c r="AOL508" s="23"/>
      <c r="AOM508" s="19"/>
      <c r="AOW508" s="23"/>
      <c r="AOX508" s="19"/>
      <c r="APH508" s="23"/>
      <c r="API508" s="19"/>
      <c r="APS508" s="23"/>
      <c r="APT508" s="19"/>
      <c r="AQD508" s="23"/>
      <c r="AQE508" s="19"/>
      <c r="AQO508" s="23"/>
      <c r="AQP508" s="19"/>
      <c r="AQZ508" s="23"/>
      <c r="ARA508" s="19"/>
      <c r="ARK508" s="23"/>
      <c r="ARL508" s="19"/>
      <c r="ARV508" s="23"/>
      <c r="ARW508" s="19"/>
      <c r="ASG508" s="23"/>
      <c r="ASH508" s="19"/>
      <c r="ASR508" s="23"/>
      <c r="ASS508" s="19"/>
      <c r="ATC508" s="23"/>
      <c r="ATD508" s="19"/>
      <c r="ATN508" s="23"/>
      <c r="ATO508" s="19"/>
      <c r="ATY508" s="23"/>
      <c r="ATZ508" s="19"/>
      <c r="AUJ508" s="23"/>
      <c r="AUK508" s="19"/>
      <c r="AUU508" s="23"/>
      <c r="AUV508" s="19"/>
      <c r="AVF508" s="23"/>
      <c r="AVG508" s="19"/>
      <c r="AVQ508" s="23"/>
      <c r="AVR508" s="19"/>
      <c r="AWB508" s="23"/>
      <c r="AWC508" s="19"/>
      <c r="AWM508" s="23"/>
      <c r="AWN508" s="19"/>
      <c r="AWX508" s="23"/>
      <c r="AWY508" s="19"/>
      <c r="AXI508" s="23"/>
      <c r="AXJ508" s="19"/>
      <c r="AXT508" s="23"/>
      <c r="AXU508" s="19"/>
      <c r="AYE508" s="23"/>
      <c r="AYF508" s="19"/>
      <c r="AYP508" s="23"/>
      <c r="AYQ508" s="19"/>
      <c r="AZA508" s="23"/>
      <c r="AZB508" s="19"/>
      <c r="AZL508" s="23"/>
      <c r="AZM508" s="19"/>
      <c r="AZW508" s="23"/>
      <c r="AZX508" s="19"/>
      <c r="BAH508" s="23"/>
      <c r="BAI508" s="19"/>
      <c r="BAS508" s="23"/>
      <c r="BAT508" s="19"/>
      <c r="BBD508" s="23"/>
      <c r="BBE508" s="19"/>
      <c r="BBO508" s="23"/>
      <c r="BBP508" s="19"/>
      <c r="BBZ508" s="23"/>
      <c r="BCA508" s="19"/>
      <c r="BCK508" s="23"/>
      <c r="BCL508" s="19"/>
      <c r="BCV508" s="23"/>
      <c r="BCW508" s="19"/>
      <c r="BDG508" s="23"/>
      <c r="BDH508" s="19"/>
      <c r="BDR508" s="23"/>
      <c r="BDS508" s="19"/>
      <c r="BEC508" s="23"/>
      <c r="BED508" s="19"/>
      <c r="BEN508" s="23"/>
      <c r="BEO508" s="19"/>
      <c r="BEY508" s="23"/>
      <c r="BEZ508" s="19"/>
      <c r="BFJ508" s="23"/>
      <c r="BFK508" s="19"/>
      <c r="BFU508" s="23"/>
      <c r="BFV508" s="19"/>
      <c r="BGF508" s="23"/>
      <c r="BGG508" s="19"/>
      <c r="BGQ508" s="23"/>
      <c r="BGR508" s="19"/>
      <c r="BHB508" s="23"/>
      <c r="BHC508" s="19"/>
      <c r="BHM508" s="23"/>
      <c r="BHN508" s="19"/>
      <c r="BHX508" s="23"/>
      <c r="BHY508" s="19"/>
      <c r="BII508" s="23"/>
      <c r="BIJ508" s="19"/>
      <c r="BIT508" s="23"/>
      <c r="BIU508" s="19"/>
      <c r="BJE508" s="23"/>
      <c r="BJF508" s="19"/>
      <c r="BJP508" s="23"/>
      <c r="BJQ508" s="19"/>
      <c r="BKA508" s="23"/>
      <c r="BKB508" s="19"/>
      <c r="BKL508" s="23"/>
      <c r="BKM508" s="19"/>
      <c r="BKW508" s="23"/>
      <c r="BKX508" s="19"/>
      <c r="BLH508" s="23"/>
      <c r="BLI508" s="19"/>
      <c r="BLS508" s="23"/>
      <c r="BLT508" s="19"/>
      <c r="BMD508" s="23"/>
      <c r="BME508" s="19"/>
      <c r="BMO508" s="23"/>
      <c r="BMP508" s="19"/>
      <c r="BMZ508" s="23"/>
      <c r="BNA508" s="19"/>
      <c r="BNK508" s="23"/>
      <c r="BNL508" s="19"/>
      <c r="BNV508" s="23"/>
      <c r="BNW508" s="19"/>
      <c r="BOG508" s="23"/>
      <c r="BOH508" s="19"/>
      <c r="BOR508" s="23"/>
      <c r="BOS508" s="19"/>
      <c r="BPC508" s="23"/>
      <c r="BPD508" s="19"/>
      <c r="BPN508" s="23"/>
      <c r="BPO508" s="19"/>
      <c r="BPY508" s="23"/>
      <c r="BPZ508" s="19"/>
      <c r="BQJ508" s="23"/>
      <c r="BQK508" s="19"/>
      <c r="BQU508" s="23"/>
      <c r="BQV508" s="19"/>
      <c r="BRF508" s="23"/>
      <c r="BRG508" s="19"/>
      <c r="BRQ508" s="23"/>
      <c r="BRR508" s="19"/>
      <c r="BSB508" s="23"/>
      <c r="BSC508" s="19"/>
      <c r="BSM508" s="23"/>
      <c r="BSN508" s="19"/>
      <c r="BSX508" s="23"/>
      <c r="BSY508" s="19"/>
      <c r="BTI508" s="23"/>
      <c r="BTJ508" s="19"/>
      <c r="BTT508" s="23"/>
      <c r="BTU508" s="19"/>
      <c r="BUE508" s="23"/>
      <c r="BUF508" s="19"/>
      <c r="BUP508" s="23"/>
      <c r="BUQ508" s="19"/>
      <c r="BVA508" s="23"/>
      <c r="BVB508" s="19"/>
      <c r="BVL508" s="23"/>
      <c r="BVM508" s="19"/>
      <c r="BVW508" s="23"/>
      <c r="BVX508" s="19"/>
      <c r="BWH508" s="23"/>
      <c r="BWI508" s="19"/>
      <c r="BWS508" s="23"/>
      <c r="BWT508" s="19"/>
      <c r="BXD508" s="23"/>
      <c r="BXE508" s="19"/>
      <c r="BXO508" s="23"/>
      <c r="BXP508" s="19"/>
      <c r="BXZ508" s="23"/>
      <c r="BYA508" s="19"/>
      <c r="BYK508" s="23"/>
      <c r="BYL508" s="19"/>
      <c r="BYV508" s="23"/>
      <c r="BYW508" s="19"/>
      <c r="BZG508" s="23"/>
      <c r="BZH508" s="19"/>
      <c r="BZR508" s="23"/>
      <c r="BZS508" s="19"/>
      <c r="CAC508" s="23"/>
      <c r="CAD508" s="19"/>
      <c r="CAN508" s="23"/>
      <c r="CAO508" s="19"/>
      <c r="CAY508" s="23"/>
      <c r="CAZ508" s="19"/>
      <c r="CBJ508" s="23"/>
      <c r="CBK508" s="19"/>
      <c r="CBU508" s="23"/>
      <c r="CBV508" s="19"/>
      <c r="CCF508" s="23"/>
      <c r="CCG508" s="19"/>
      <c r="CCQ508" s="23"/>
      <c r="CCR508" s="19"/>
      <c r="CDB508" s="23"/>
      <c r="CDC508" s="19"/>
      <c r="CDM508" s="23"/>
      <c r="CDN508" s="19"/>
      <c r="CDX508" s="23"/>
      <c r="CDY508" s="19"/>
      <c r="CEI508" s="23"/>
      <c r="CEJ508" s="19"/>
      <c r="CET508" s="23"/>
      <c r="CEU508" s="19"/>
      <c r="CFE508" s="23"/>
      <c r="CFF508" s="19"/>
      <c r="CFP508" s="23"/>
      <c r="CFQ508" s="19"/>
      <c r="CGA508" s="23"/>
      <c r="CGB508" s="19"/>
      <c r="CGL508" s="23"/>
      <c r="CGM508" s="19"/>
      <c r="CGW508" s="23"/>
      <c r="CGX508" s="19"/>
      <c r="CHH508" s="23"/>
      <c r="CHI508" s="19"/>
      <c r="CHS508" s="23"/>
      <c r="CHT508" s="19"/>
      <c r="CID508" s="23"/>
      <c r="CIE508" s="19"/>
      <c r="CIO508" s="23"/>
      <c r="CIP508" s="19"/>
      <c r="CIZ508" s="23"/>
      <c r="CJA508" s="19"/>
      <c r="CJK508" s="23"/>
      <c r="CJL508" s="19"/>
      <c r="CJV508" s="23"/>
      <c r="CJW508" s="19"/>
      <c r="CKG508" s="23"/>
      <c r="CKH508" s="19"/>
      <c r="CKR508" s="23"/>
      <c r="CKS508" s="19"/>
      <c r="CLC508" s="23"/>
      <c r="CLD508" s="19"/>
      <c r="CLN508" s="23"/>
      <c r="CLO508" s="19"/>
      <c r="CLY508" s="23"/>
      <c r="CLZ508" s="19"/>
      <c r="CMJ508" s="23"/>
      <c r="CMK508" s="19"/>
      <c r="CMU508" s="23"/>
      <c r="CMV508" s="19"/>
      <c r="CNF508" s="23"/>
      <c r="CNG508" s="19"/>
      <c r="CNQ508" s="23"/>
      <c r="CNR508" s="19"/>
      <c r="COB508" s="23"/>
      <c r="COC508" s="19"/>
      <c r="COM508" s="23"/>
      <c r="CON508" s="19"/>
      <c r="COX508" s="23"/>
      <c r="COY508" s="19"/>
      <c r="CPI508" s="23"/>
      <c r="CPJ508" s="19"/>
      <c r="CPT508" s="23"/>
      <c r="CPU508" s="19"/>
      <c r="CQE508" s="23"/>
      <c r="CQF508" s="19"/>
      <c r="CQP508" s="23"/>
      <c r="CQQ508" s="19"/>
      <c r="CRA508" s="23"/>
      <c r="CRB508" s="19"/>
      <c r="CRL508" s="23"/>
      <c r="CRM508" s="19"/>
      <c r="CRW508" s="23"/>
      <c r="CRX508" s="19"/>
      <c r="CSH508" s="23"/>
      <c r="CSI508" s="19"/>
      <c r="CSS508" s="23"/>
      <c r="CST508" s="19"/>
      <c r="CTD508" s="23"/>
      <c r="CTE508" s="19"/>
      <c r="CTO508" s="23"/>
      <c r="CTP508" s="19"/>
      <c r="CTZ508" s="23"/>
      <c r="CUA508" s="19"/>
      <c r="CUK508" s="23"/>
      <c r="CUL508" s="19"/>
      <c r="CUV508" s="23"/>
      <c r="CUW508" s="19"/>
      <c r="CVG508" s="23"/>
      <c r="CVH508" s="19"/>
      <c r="CVR508" s="23"/>
      <c r="CVS508" s="19"/>
      <c r="CWC508" s="23"/>
      <c r="CWD508" s="19"/>
      <c r="CWN508" s="23"/>
      <c r="CWO508" s="19"/>
      <c r="CWY508" s="23"/>
      <c r="CWZ508" s="19"/>
      <c r="CXJ508" s="23"/>
      <c r="CXK508" s="19"/>
      <c r="CXU508" s="23"/>
      <c r="CXV508" s="19"/>
      <c r="CYF508" s="23"/>
      <c r="CYG508" s="19"/>
      <c r="CYQ508" s="23"/>
      <c r="CYR508" s="19"/>
      <c r="CZB508" s="23"/>
      <c r="CZC508" s="19"/>
      <c r="CZM508" s="23"/>
      <c r="CZN508" s="19"/>
      <c r="CZX508" s="23"/>
      <c r="CZY508" s="19"/>
      <c r="DAI508" s="23"/>
      <c r="DAJ508" s="19"/>
      <c r="DAT508" s="23"/>
      <c r="DAU508" s="19"/>
      <c r="DBE508" s="23"/>
      <c r="DBF508" s="19"/>
      <c r="DBP508" s="23"/>
      <c r="DBQ508" s="19"/>
      <c r="DCA508" s="23"/>
      <c r="DCB508" s="19"/>
      <c r="DCL508" s="23"/>
      <c r="DCM508" s="19"/>
      <c r="DCW508" s="23"/>
      <c r="DCX508" s="19"/>
      <c r="DDH508" s="23"/>
      <c r="DDI508" s="19"/>
      <c r="DDS508" s="23"/>
      <c r="DDT508" s="19"/>
      <c r="DED508" s="23"/>
      <c r="DEE508" s="19"/>
      <c r="DEO508" s="23"/>
      <c r="DEP508" s="19"/>
      <c r="DEZ508" s="23"/>
      <c r="DFA508" s="19"/>
      <c r="DFK508" s="23"/>
      <c r="DFL508" s="19"/>
      <c r="DFV508" s="23"/>
      <c r="DFW508" s="19"/>
      <c r="DGG508" s="23"/>
      <c r="DGH508" s="19"/>
      <c r="DGR508" s="23"/>
      <c r="DGS508" s="19"/>
      <c r="DHC508" s="23"/>
      <c r="DHD508" s="19"/>
      <c r="DHN508" s="23"/>
      <c r="DHO508" s="19"/>
      <c r="DHY508" s="23"/>
      <c r="DHZ508" s="19"/>
      <c r="DIJ508" s="23"/>
      <c r="DIK508" s="19"/>
      <c r="DIU508" s="23"/>
      <c r="DIV508" s="19"/>
      <c r="DJF508" s="23"/>
      <c r="DJG508" s="19"/>
      <c r="DJQ508" s="23"/>
      <c r="DJR508" s="19"/>
      <c r="DKB508" s="23"/>
      <c r="DKC508" s="19"/>
      <c r="DKM508" s="23"/>
      <c r="DKN508" s="19"/>
      <c r="DKX508" s="23"/>
      <c r="DKY508" s="19"/>
      <c r="DLI508" s="23"/>
      <c r="DLJ508" s="19"/>
      <c r="DLT508" s="23"/>
      <c r="DLU508" s="19"/>
      <c r="DME508" s="23"/>
      <c r="DMF508" s="19"/>
      <c r="DMP508" s="23"/>
      <c r="DMQ508" s="19"/>
      <c r="DNA508" s="23"/>
      <c r="DNB508" s="19"/>
      <c r="DNL508" s="23"/>
      <c r="DNM508" s="19"/>
      <c r="DNW508" s="23"/>
      <c r="DNX508" s="19"/>
      <c r="DOH508" s="23"/>
      <c r="DOI508" s="19"/>
      <c r="DOS508" s="23"/>
      <c r="DOT508" s="19"/>
      <c r="DPD508" s="23"/>
      <c r="DPE508" s="19"/>
      <c r="DPO508" s="23"/>
      <c r="DPP508" s="19"/>
      <c r="DPZ508" s="23"/>
      <c r="DQA508" s="19"/>
      <c r="DQK508" s="23"/>
      <c r="DQL508" s="19"/>
      <c r="DQV508" s="23"/>
      <c r="DQW508" s="19"/>
      <c r="DRG508" s="23"/>
      <c r="DRH508" s="19"/>
      <c r="DRR508" s="23"/>
      <c r="DRS508" s="19"/>
      <c r="DSC508" s="23"/>
      <c r="DSD508" s="19"/>
      <c r="DSN508" s="23"/>
      <c r="DSO508" s="19"/>
      <c r="DSY508" s="23"/>
      <c r="DSZ508" s="19"/>
      <c r="DTJ508" s="23"/>
      <c r="DTK508" s="19"/>
      <c r="DTU508" s="23"/>
      <c r="DTV508" s="19"/>
      <c r="DUF508" s="23"/>
      <c r="DUG508" s="19"/>
      <c r="DUQ508" s="23"/>
      <c r="DUR508" s="19"/>
      <c r="DVB508" s="23"/>
      <c r="DVC508" s="19"/>
      <c r="DVM508" s="23"/>
      <c r="DVN508" s="19"/>
      <c r="DVX508" s="23"/>
      <c r="DVY508" s="19"/>
      <c r="DWI508" s="23"/>
      <c r="DWJ508" s="19"/>
      <c r="DWT508" s="23"/>
      <c r="DWU508" s="19"/>
      <c r="DXE508" s="23"/>
      <c r="DXF508" s="19"/>
      <c r="DXP508" s="23"/>
      <c r="DXQ508" s="19"/>
      <c r="DYA508" s="23"/>
      <c r="DYB508" s="19"/>
      <c r="DYL508" s="23"/>
      <c r="DYM508" s="19"/>
      <c r="DYW508" s="23"/>
      <c r="DYX508" s="19"/>
      <c r="DZH508" s="23"/>
      <c r="DZI508" s="19"/>
      <c r="DZS508" s="23"/>
      <c r="DZT508" s="19"/>
      <c r="EAD508" s="23"/>
      <c r="EAE508" s="19"/>
      <c r="EAO508" s="23"/>
      <c r="EAP508" s="19"/>
      <c r="EAZ508" s="23"/>
      <c r="EBA508" s="19"/>
      <c r="EBK508" s="23"/>
      <c r="EBL508" s="19"/>
      <c r="EBV508" s="23"/>
      <c r="EBW508" s="19"/>
      <c r="ECG508" s="23"/>
      <c r="ECH508" s="19"/>
      <c r="ECR508" s="23"/>
      <c r="ECS508" s="19"/>
      <c r="EDC508" s="23"/>
      <c r="EDD508" s="19"/>
      <c r="EDN508" s="23"/>
      <c r="EDO508" s="19"/>
      <c r="EDY508" s="23"/>
      <c r="EDZ508" s="19"/>
      <c r="EEJ508" s="23"/>
      <c r="EEK508" s="19"/>
      <c r="EEU508" s="23"/>
      <c r="EEV508" s="19"/>
      <c r="EFF508" s="23"/>
      <c r="EFG508" s="19"/>
      <c r="EFQ508" s="23"/>
      <c r="EFR508" s="19"/>
      <c r="EGB508" s="23"/>
      <c r="EGC508" s="19"/>
      <c r="EGM508" s="23"/>
      <c r="EGN508" s="19"/>
      <c r="EGX508" s="23"/>
      <c r="EGY508" s="19"/>
      <c r="EHI508" s="23"/>
      <c r="EHJ508" s="19"/>
      <c r="EHT508" s="23"/>
      <c r="EHU508" s="19"/>
      <c r="EIE508" s="23"/>
      <c r="EIF508" s="19"/>
      <c r="EIP508" s="23"/>
      <c r="EIQ508" s="19"/>
      <c r="EJA508" s="23"/>
      <c r="EJB508" s="19"/>
      <c r="EJL508" s="23"/>
      <c r="EJM508" s="19"/>
      <c r="EJW508" s="23"/>
      <c r="EJX508" s="19"/>
      <c r="EKH508" s="23"/>
      <c r="EKI508" s="19"/>
      <c r="EKS508" s="23"/>
      <c r="EKT508" s="19"/>
      <c r="ELD508" s="23"/>
      <c r="ELE508" s="19"/>
      <c r="ELO508" s="23"/>
      <c r="ELP508" s="19"/>
      <c r="ELZ508" s="23"/>
      <c r="EMA508" s="19"/>
      <c r="EMK508" s="23"/>
      <c r="EML508" s="19"/>
      <c r="EMV508" s="23"/>
      <c r="EMW508" s="19"/>
      <c r="ENG508" s="23"/>
      <c r="ENH508" s="19"/>
      <c r="ENR508" s="23"/>
      <c r="ENS508" s="19"/>
      <c r="EOC508" s="23"/>
      <c r="EOD508" s="19"/>
      <c r="EON508" s="23"/>
      <c r="EOO508" s="19"/>
      <c r="EOY508" s="23"/>
      <c r="EOZ508" s="19"/>
      <c r="EPJ508" s="23"/>
      <c r="EPK508" s="19"/>
      <c r="EPU508" s="23"/>
      <c r="EPV508" s="19"/>
      <c r="EQF508" s="23"/>
      <c r="EQG508" s="19"/>
      <c r="EQQ508" s="23"/>
      <c r="EQR508" s="19"/>
      <c r="ERB508" s="23"/>
      <c r="ERC508" s="19"/>
      <c r="ERM508" s="23"/>
      <c r="ERN508" s="19"/>
      <c r="ERX508" s="23"/>
      <c r="ERY508" s="19"/>
      <c r="ESI508" s="23"/>
      <c r="ESJ508" s="19"/>
      <c r="EST508" s="23"/>
      <c r="ESU508" s="19"/>
      <c r="ETE508" s="23"/>
      <c r="ETF508" s="19"/>
      <c r="ETP508" s="23"/>
      <c r="ETQ508" s="19"/>
      <c r="EUA508" s="23"/>
      <c r="EUB508" s="19"/>
      <c r="EUL508" s="23"/>
      <c r="EUM508" s="19"/>
      <c r="EUW508" s="23"/>
      <c r="EUX508" s="19"/>
      <c r="EVH508" s="23"/>
      <c r="EVI508" s="19"/>
      <c r="EVS508" s="23"/>
      <c r="EVT508" s="19"/>
      <c r="EWD508" s="23"/>
      <c r="EWE508" s="19"/>
      <c r="EWO508" s="23"/>
      <c r="EWP508" s="19"/>
      <c r="EWZ508" s="23"/>
      <c r="EXA508" s="19"/>
      <c r="EXK508" s="23"/>
      <c r="EXL508" s="19"/>
      <c r="EXV508" s="23"/>
      <c r="EXW508" s="19"/>
      <c r="EYG508" s="23"/>
      <c r="EYH508" s="19"/>
      <c r="EYR508" s="23"/>
      <c r="EYS508" s="19"/>
      <c r="EZC508" s="23"/>
      <c r="EZD508" s="19"/>
      <c r="EZN508" s="23"/>
      <c r="EZO508" s="19"/>
      <c r="EZY508" s="23"/>
      <c r="EZZ508" s="19"/>
      <c r="FAJ508" s="23"/>
      <c r="FAK508" s="19"/>
      <c r="FAU508" s="23"/>
      <c r="FAV508" s="19"/>
      <c r="FBF508" s="23"/>
      <c r="FBG508" s="19"/>
      <c r="FBQ508" s="23"/>
      <c r="FBR508" s="19"/>
      <c r="FCB508" s="23"/>
      <c r="FCC508" s="19"/>
      <c r="FCM508" s="23"/>
      <c r="FCN508" s="19"/>
      <c r="FCX508" s="23"/>
      <c r="FCY508" s="19"/>
      <c r="FDI508" s="23"/>
      <c r="FDJ508" s="19"/>
      <c r="FDT508" s="23"/>
      <c r="FDU508" s="19"/>
      <c r="FEE508" s="23"/>
      <c r="FEF508" s="19"/>
      <c r="FEP508" s="23"/>
      <c r="FEQ508" s="19"/>
      <c r="FFA508" s="23"/>
      <c r="FFB508" s="19"/>
      <c r="FFL508" s="23"/>
      <c r="FFM508" s="19"/>
      <c r="FFW508" s="23"/>
      <c r="FFX508" s="19"/>
      <c r="FGH508" s="23"/>
      <c r="FGI508" s="19"/>
      <c r="FGS508" s="23"/>
      <c r="FGT508" s="19"/>
      <c r="FHD508" s="23"/>
      <c r="FHE508" s="19"/>
      <c r="FHO508" s="23"/>
      <c r="FHP508" s="19"/>
      <c r="FHZ508" s="23"/>
      <c r="FIA508" s="19"/>
      <c r="FIK508" s="23"/>
      <c r="FIL508" s="19"/>
      <c r="FIV508" s="23"/>
      <c r="FIW508" s="19"/>
      <c r="FJG508" s="23"/>
      <c r="FJH508" s="19"/>
      <c r="FJR508" s="23"/>
      <c r="FJS508" s="19"/>
      <c r="FKC508" s="23"/>
      <c r="FKD508" s="19"/>
      <c r="FKN508" s="23"/>
      <c r="FKO508" s="19"/>
      <c r="FKY508" s="23"/>
      <c r="FKZ508" s="19"/>
      <c r="FLJ508" s="23"/>
      <c r="FLK508" s="19"/>
      <c r="FLU508" s="23"/>
      <c r="FLV508" s="19"/>
      <c r="FMF508" s="23"/>
      <c r="FMG508" s="19"/>
      <c r="FMQ508" s="23"/>
      <c r="FMR508" s="19"/>
      <c r="FNB508" s="23"/>
      <c r="FNC508" s="19"/>
      <c r="FNM508" s="23"/>
      <c r="FNN508" s="19"/>
      <c r="FNX508" s="23"/>
      <c r="FNY508" s="19"/>
      <c r="FOI508" s="23"/>
      <c r="FOJ508" s="19"/>
      <c r="FOT508" s="23"/>
      <c r="FOU508" s="19"/>
      <c r="FPE508" s="23"/>
      <c r="FPF508" s="19"/>
      <c r="FPP508" s="23"/>
      <c r="FPQ508" s="19"/>
      <c r="FQA508" s="23"/>
      <c r="FQB508" s="19"/>
      <c r="FQL508" s="23"/>
      <c r="FQM508" s="19"/>
      <c r="FQW508" s="23"/>
      <c r="FQX508" s="19"/>
      <c r="FRH508" s="23"/>
      <c r="FRI508" s="19"/>
      <c r="FRS508" s="23"/>
      <c r="FRT508" s="19"/>
      <c r="FSD508" s="23"/>
      <c r="FSE508" s="19"/>
      <c r="FSO508" s="23"/>
      <c r="FSP508" s="19"/>
      <c r="FSZ508" s="23"/>
      <c r="FTA508" s="19"/>
      <c r="FTK508" s="23"/>
      <c r="FTL508" s="19"/>
      <c r="FTV508" s="23"/>
      <c r="FTW508" s="19"/>
      <c r="FUG508" s="23"/>
      <c r="FUH508" s="19"/>
      <c r="FUR508" s="23"/>
      <c r="FUS508" s="19"/>
      <c r="FVC508" s="23"/>
      <c r="FVD508" s="19"/>
      <c r="FVN508" s="23"/>
      <c r="FVO508" s="19"/>
      <c r="FVY508" s="23"/>
      <c r="FVZ508" s="19"/>
      <c r="FWJ508" s="23"/>
      <c r="FWK508" s="19"/>
      <c r="FWU508" s="23"/>
      <c r="FWV508" s="19"/>
      <c r="FXF508" s="23"/>
      <c r="FXG508" s="19"/>
      <c r="FXQ508" s="23"/>
      <c r="FXR508" s="19"/>
      <c r="FYB508" s="23"/>
      <c r="FYC508" s="19"/>
      <c r="FYM508" s="23"/>
      <c r="FYN508" s="19"/>
      <c r="FYX508" s="23"/>
      <c r="FYY508" s="19"/>
      <c r="FZI508" s="23"/>
      <c r="FZJ508" s="19"/>
      <c r="FZT508" s="23"/>
      <c r="FZU508" s="19"/>
      <c r="GAE508" s="23"/>
      <c r="GAF508" s="19"/>
      <c r="GAP508" s="23"/>
      <c r="GAQ508" s="19"/>
      <c r="GBA508" s="23"/>
      <c r="GBB508" s="19"/>
      <c r="GBL508" s="23"/>
      <c r="GBM508" s="19"/>
      <c r="GBW508" s="23"/>
      <c r="GBX508" s="19"/>
      <c r="GCH508" s="23"/>
      <c r="GCI508" s="19"/>
      <c r="GCS508" s="23"/>
      <c r="GCT508" s="19"/>
      <c r="GDD508" s="23"/>
      <c r="GDE508" s="19"/>
      <c r="GDO508" s="23"/>
      <c r="GDP508" s="19"/>
      <c r="GDZ508" s="23"/>
      <c r="GEA508" s="19"/>
      <c r="GEK508" s="23"/>
      <c r="GEL508" s="19"/>
      <c r="GEV508" s="23"/>
      <c r="GEW508" s="19"/>
      <c r="GFG508" s="23"/>
      <c r="GFH508" s="19"/>
      <c r="GFR508" s="23"/>
      <c r="GFS508" s="19"/>
      <c r="GGC508" s="23"/>
      <c r="GGD508" s="19"/>
      <c r="GGN508" s="23"/>
      <c r="GGO508" s="19"/>
      <c r="GGY508" s="23"/>
      <c r="GGZ508" s="19"/>
      <c r="GHJ508" s="23"/>
      <c r="GHK508" s="19"/>
      <c r="GHU508" s="23"/>
      <c r="GHV508" s="19"/>
      <c r="GIF508" s="23"/>
      <c r="GIG508" s="19"/>
      <c r="GIQ508" s="23"/>
      <c r="GIR508" s="19"/>
      <c r="GJB508" s="23"/>
      <c r="GJC508" s="19"/>
      <c r="GJM508" s="23"/>
      <c r="GJN508" s="19"/>
      <c r="GJX508" s="23"/>
      <c r="GJY508" s="19"/>
      <c r="GKI508" s="23"/>
      <c r="GKJ508" s="19"/>
      <c r="GKT508" s="23"/>
      <c r="GKU508" s="19"/>
      <c r="GLE508" s="23"/>
      <c r="GLF508" s="19"/>
      <c r="GLP508" s="23"/>
      <c r="GLQ508" s="19"/>
      <c r="GMA508" s="23"/>
      <c r="GMB508" s="19"/>
      <c r="GML508" s="23"/>
      <c r="GMM508" s="19"/>
      <c r="GMW508" s="23"/>
      <c r="GMX508" s="19"/>
      <c r="GNH508" s="23"/>
      <c r="GNI508" s="19"/>
      <c r="GNS508" s="23"/>
      <c r="GNT508" s="19"/>
      <c r="GOD508" s="23"/>
      <c r="GOE508" s="19"/>
      <c r="GOO508" s="23"/>
      <c r="GOP508" s="19"/>
      <c r="GOZ508" s="23"/>
      <c r="GPA508" s="19"/>
      <c r="GPK508" s="23"/>
      <c r="GPL508" s="19"/>
      <c r="GPV508" s="23"/>
      <c r="GPW508" s="19"/>
      <c r="GQG508" s="23"/>
      <c r="GQH508" s="19"/>
      <c r="GQR508" s="23"/>
      <c r="GQS508" s="19"/>
      <c r="GRC508" s="23"/>
      <c r="GRD508" s="19"/>
      <c r="GRN508" s="23"/>
      <c r="GRO508" s="19"/>
      <c r="GRY508" s="23"/>
      <c r="GRZ508" s="19"/>
      <c r="GSJ508" s="23"/>
      <c r="GSK508" s="19"/>
      <c r="GSU508" s="23"/>
      <c r="GSV508" s="19"/>
      <c r="GTF508" s="23"/>
      <c r="GTG508" s="19"/>
      <c r="GTQ508" s="23"/>
      <c r="GTR508" s="19"/>
      <c r="GUB508" s="23"/>
      <c r="GUC508" s="19"/>
      <c r="GUM508" s="23"/>
      <c r="GUN508" s="19"/>
      <c r="GUX508" s="23"/>
      <c r="GUY508" s="19"/>
      <c r="GVI508" s="23"/>
      <c r="GVJ508" s="19"/>
      <c r="GVT508" s="23"/>
      <c r="GVU508" s="19"/>
      <c r="GWE508" s="23"/>
      <c r="GWF508" s="19"/>
      <c r="GWP508" s="23"/>
      <c r="GWQ508" s="19"/>
      <c r="GXA508" s="23"/>
      <c r="GXB508" s="19"/>
      <c r="GXL508" s="23"/>
      <c r="GXM508" s="19"/>
      <c r="GXW508" s="23"/>
      <c r="GXX508" s="19"/>
      <c r="GYH508" s="23"/>
      <c r="GYI508" s="19"/>
      <c r="GYS508" s="23"/>
      <c r="GYT508" s="19"/>
      <c r="GZD508" s="23"/>
      <c r="GZE508" s="19"/>
      <c r="GZO508" s="23"/>
      <c r="GZP508" s="19"/>
      <c r="GZZ508" s="23"/>
      <c r="HAA508" s="19"/>
      <c r="HAK508" s="23"/>
      <c r="HAL508" s="19"/>
      <c r="HAV508" s="23"/>
      <c r="HAW508" s="19"/>
      <c r="HBG508" s="23"/>
      <c r="HBH508" s="19"/>
      <c r="HBR508" s="23"/>
      <c r="HBS508" s="19"/>
      <c r="HCC508" s="23"/>
      <c r="HCD508" s="19"/>
      <c r="HCN508" s="23"/>
      <c r="HCO508" s="19"/>
      <c r="HCY508" s="23"/>
      <c r="HCZ508" s="19"/>
      <c r="HDJ508" s="23"/>
      <c r="HDK508" s="19"/>
      <c r="HDU508" s="23"/>
      <c r="HDV508" s="19"/>
      <c r="HEF508" s="23"/>
      <c r="HEG508" s="19"/>
      <c r="HEQ508" s="23"/>
      <c r="HER508" s="19"/>
      <c r="HFB508" s="23"/>
      <c r="HFC508" s="19"/>
      <c r="HFM508" s="23"/>
      <c r="HFN508" s="19"/>
      <c r="HFX508" s="23"/>
      <c r="HFY508" s="19"/>
      <c r="HGI508" s="23"/>
      <c r="HGJ508" s="19"/>
      <c r="HGT508" s="23"/>
      <c r="HGU508" s="19"/>
      <c r="HHE508" s="23"/>
      <c r="HHF508" s="19"/>
      <c r="HHP508" s="23"/>
      <c r="HHQ508" s="19"/>
      <c r="HIA508" s="23"/>
      <c r="HIB508" s="19"/>
      <c r="HIL508" s="23"/>
      <c r="HIM508" s="19"/>
      <c r="HIW508" s="23"/>
      <c r="HIX508" s="19"/>
      <c r="HJH508" s="23"/>
      <c r="HJI508" s="19"/>
      <c r="HJS508" s="23"/>
      <c r="HJT508" s="19"/>
      <c r="HKD508" s="23"/>
      <c r="HKE508" s="19"/>
      <c r="HKO508" s="23"/>
      <c r="HKP508" s="19"/>
      <c r="HKZ508" s="23"/>
      <c r="HLA508" s="19"/>
      <c r="HLK508" s="23"/>
      <c r="HLL508" s="19"/>
      <c r="HLV508" s="23"/>
      <c r="HLW508" s="19"/>
      <c r="HMG508" s="23"/>
      <c r="HMH508" s="19"/>
      <c r="HMR508" s="23"/>
      <c r="HMS508" s="19"/>
      <c r="HNC508" s="23"/>
      <c r="HND508" s="19"/>
      <c r="HNN508" s="23"/>
      <c r="HNO508" s="19"/>
      <c r="HNY508" s="23"/>
      <c r="HNZ508" s="19"/>
      <c r="HOJ508" s="23"/>
      <c r="HOK508" s="19"/>
      <c r="HOU508" s="23"/>
      <c r="HOV508" s="19"/>
      <c r="HPF508" s="23"/>
      <c r="HPG508" s="19"/>
      <c r="HPQ508" s="23"/>
      <c r="HPR508" s="19"/>
      <c r="HQB508" s="23"/>
      <c r="HQC508" s="19"/>
      <c r="HQM508" s="23"/>
      <c r="HQN508" s="19"/>
      <c r="HQX508" s="23"/>
      <c r="HQY508" s="19"/>
      <c r="HRI508" s="23"/>
      <c r="HRJ508" s="19"/>
      <c r="HRT508" s="23"/>
      <c r="HRU508" s="19"/>
      <c r="HSE508" s="23"/>
      <c r="HSF508" s="19"/>
      <c r="HSP508" s="23"/>
      <c r="HSQ508" s="19"/>
      <c r="HTA508" s="23"/>
      <c r="HTB508" s="19"/>
      <c r="HTL508" s="23"/>
      <c r="HTM508" s="19"/>
      <c r="HTW508" s="23"/>
      <c r="HTX508" s="19"/>
      <c r="HUH508" s="23"/>
      <c r="HUI508" s="19"/>
      <c r="HUS508" s="23"/>
      <c r="HUT508" s="19"/>
      <c r="HVD508" s="23"/>
      <c r="HVE508" s="19"/>
      <c r="HVO508" s="23"/>
      <c r="HVP508" s="19"/>
      <c r="HVZ508" s="23"/>
      <c r="HWA508" s="19"/>
      <c r="HWK508" s="23"/>
      <c r="HWL508" s="19"/>
      <c r="HWV508" s="23"/>
      <c r="HWW508" s="19"/>
      <c r="HXG508" s="23"/>
      <c r="HXH508" s="19"/>
      <c r="HXR508" s="23"/>
      <c r="HXS508" s="19"/>
      <c r="HYC508" s="23"/>
      <c r="HYD508" s="19"/>
      <c r="HYN508" s="23"/>
      <c r="HYO508" s="19"/>
      <c r="HYY508" s="23"/>
      <c r="HYZ508" s="19"/>
      <c r="HZJ508" s="23"/>
      <c r="HZK508" s="19"/>
      <c r="HZU508" s="23"/>
      <c r="HZV508" s="19"/>
      <c r="IAF508" s="23"/>
      <c r="IAG508" s="19"/>
      <c r="IAQ508" s="23"/>
      <c r="IAR508" s="19"/>
      <c r="IBB508" s="23"/>
      <c r="IBC508" s="19"/>
      <c r="IBM508" s="23"/>
      <c r="IBN508" s="19"/>
      <c r="IBX508" s="23"/>
      <c r="IBY508" s="19"/>
      <c r="ICI508" s="23"/>
      <c r="ICJ508" s="19"/>
      <c r="ICT508" s="23"/>
      <c r="ICU508" s="19"/>
      <c r="IDE508" s="23"/>
      <c r="IDF508" s="19"/>
      <c r="IDP508" s="23"/>
      <c r="IDQ508" s="19"/>
      <c r="IEA508" s="23"/>
      <c r="IEB508" s="19"/>
      <c r="IEL508" s="23"/>
      <c r="IEM508" s="19"/>
      <c r="IEW508" s="23"/>
      <c r="IEX508" s="19"/>
      <c r="IFH508" s="23"/>
      <c r="IFI508" s="19"/>
      <c r="IFS508" s="23"/>
      <c r="IFT508" s="19"/>
      <c r="IGD508" s="23"/>
      <c r="IGE508" s="19"/>
      <c r="IGO508" s="23"/>
      <c r="IGP508" s="19"/>
      <c r="IGZ508" s="23"/>
      <c r="IHA508" s="19"/>
      <c r="IHK508" s="23"/>
      <c r="IHL508" s="19"/>
      <c r="IHV508" s="23"/>
      <c r="IHW508" s="19"/>
      <c r="IIG508" s="23"/>
      <c r="IIH508" s="19"/>
      <c r="IIR508" s="23"/>
      <c r="IIS508" s="19"/>
      <c r="IJC508" s="23"/>
      <c r="IJD508" s="19"/>
      <c r="IJN508" s="23"/>
      <c r="IJO508" s="19"/>
      <c r="IJY508" s="23"/>
      <c r="IJZ508" s="19"/>
      <c r="IKJ508" s="23"/>
      <c r="IKK508" s="19"/>
      <c r="IKU508" s="23"/>
      <c r="IKV508" s="19"/>
      <c r="ILF508" s="23"/>
      <c r="ILG508" s="19"/>
      <c r="ILQ508" s="23"/>
      <c r="ILR508" s="19"/>
      <c r="IMB508" s="23"/>
      <c r="IMC508" s="19"/>
      <c r="IMM508" s="23"/>
      <c r="IMN508" s="19"/>
      <c r="IMX508" s="23"/>
      <c r="IMY508" s="19"/>
      <c r="INI508" s="23"/>
      <c r="INJ508" s="19"/>
      <c r="INT508" s="23"/>
      <c r="INU508" s="19"/>
      <c r="IOE508" s="23"/>
      <c r="IOF508" s="19"/>
      <c r="IOP508" s="23"/>
      <c r="IOQ508" s="19"/>
      <c r="IPA508" s="23"/>
      <c r="IPB508" s="19"/>
      <c r="IPL508" s="23"/>
      <c r="IPM508" s="19"/>
      <c r="IPW508" s="23"/>
      <c r="IPX508" s="19"/>
      <c r="IQH508" s="23"/>
      <c r="IQI508" s="19"/>
      <c r="IQS508" s="23"/>
      <c r="IQT508" s="19"/>
      <c r="IRD508" s="23"/>
      <c r="IRE508" s="19"/>
      <c r="IRO508" s="23"/>
      <c r="IRP508" s="19"/>
      <c r="IRZ508" s="23"/>
      <c r="ISA508" s="19"/>
      <c r="ISK508" s="23"/>
      <c r="ISL508" s="19"/>
      <c r="ISV508" s="23"/>
      <c r="ISW508" s="19"/>
      <c r="ITG508" s="23"/>
      <c r="ITH508" s="19"/>
      <c r="ITR508" s="23"/>
      <c r="ITS508" s="19"/>
      <c r="IUC508" s="23"/>
      <c r="IUD508" s="19"/>
      <c r="IUN508" s="23"/>
      <c r="IUO508" s="19"/>
      <c r="IUY508" s="23"/>
      <c r="IUZ508" s="19"/>
      <c r="IVJ508" s="23"/>
      <c r="IVK508" s="19"/>
      <c r="IVU508" s="23"/>
      <c r="IVV508" s="19"/>
      <c r="IWF508" s="23"/>
      <c r="IWG508" s="19"/>
      <c r="IWQ508" s="23"/>
      <c r="IWR508" s="19"/>
      <c r="IXB508" s="23"/>
      <c r="IXC508" s="19"/>
      <c r="IXM508" s="23"/>
      <c r="IXN508" s="19"/>
      <c r="IXX508" s="23"/>
      <c r="IXY508" s="19"/>
      <c r="IYI508" s="23"/>
      <c r="IYJ508" s="19"/>
      <c r="IYT508" s="23"/>
      <c r="IYU508" s="19"/>
      <c r="IZE508" s="23"/>
      <c r="IZF508" s="19"/>
      <c r="IZP508" s="23"/>
      <c r="IZQ508" s="19"/>
      <c r="JAA508" s="23"/>
      <c r="JAB508" s="19"/>
      <c r="JAL508" s="23"/>
      <c r="JAM508" s="19"/>
      <c r="JAW508" s="23"/>
      <c r="JAX508" s="19"/>
      <c r="JBH508" s="23"/>
      <c r="JBI508" s="19"/>
      <c r="JBS508" s="23"/>
      <c r="JBT508" s="19"/>
      <c r="JCD508" s="23"/>
      <c r="JCE508" s="19"/>
      <c r="JCO508" s="23"/>
      <c r="JCP508" s="19"/>
      <c r="JCZ508" s="23"/>
      <c r="JDA508" s="19"/>
      <c r="JDK508" s="23"/>
      <c r="JDL508" s="19"/>
      <c r="JDV508" s="23"/>
      <c r="JDW508" s="19"/>
      <c r="JEG508" s="23"/>
      <c r="JEH508" s="19"/>
      <c r="JER508" s="23"/>
      <c r="JES508" s="19"/>
      <c r="JFC508" s="23"/>
      <c r="JFD508" s="19"/>
      <c r="JFN508" s="23"/>
      <c r="JFO508" s="19"/>
      <c r="JFY508" s="23"/>
      <c r="JFZ508" s="19"/>
      <c r="JGJ508" s="23"/>
      <c r="JGK508" s="19"/>
      <c r="JGU508" s="23"/>
      <c r="JGV508" s="19"/>
      <c r="JHF508" s="23"/>
      <c r="JHG508" s="19"/>
      <c r="JHQ508" s="23"/>
      <c r="JHR508" s="19"/>
      <c r="JIB508" s="23"/>
      <c r="JIC508" s="19"/>
      <c r="JIM508" s="23"/>
      <c r="JIN508" s="19"/>
      <c r="JIX508" s="23"/>
      <c r="JIY508" s="19"/>
      <c r="JJI508" s="23"/>
      <c r="JJJ508" s="19"/>
      <c r="JJT508" s="23"/>
      <c r="JJU508" s="19"/>
      <c r="JKE508" s="23"/>
      <c r="JKF508" s="19"/>
      <c r="JKP508" s="23"/>
      <c r="JKQ508" s="19"/>
      <c r="JLA508" s="23"/>
      <c r="JLB508" s="19"/>
      <c r="JLL508" s="23"/>
      <c r="JLM508" s="19"/>
      <c r="JLW508" s="23"/>
      <c r="JLX508" s="19"/>
      <c r="JMH508" s="23"/>
      <c r="JMI508" s="19"/>
      <c r="JMS508" s="23"/>
      <c r="JMT508" s="19"/>
      <c r="JND508" s="23"/>
      <c r="JNE508" s="19"/>
      <c r="JNO508" s="23"/>
      <c r="JNP508" s="19"/>
      <c r="JNZ508" s="23"/>
      <c r="JOA508" s="19"/>
      <c r="JOK508" s="23"/>
      <c r="JOL508" s="19"/>
      <c r="JOV508" s="23"/>
      <c r="JOW508" s="19"/>
      <c r="JPG508" s="23"/>
      <c r="JPH508" s="19"/>
      <c r="JPR508" s="23"/>
      <c r="JPS508" s="19"/>
      <c r="JQC508" s="23"/>
      <c r="JQD508" s="19"/>
      <c r="JQN508" s="23"/>
      <c r="JQO508" s="19"/>
      <c r="JQY508" s="23"/>
      <c r="JQZ508" s="19"/>
      <c r="JRJ508" s="23"/>
      <c r="JRK508" s="19"/>
      <c r="JRU508" s="23"/>
      <c r="JRV508" s="19"/>
      <c r="JSF508" s="23"/>
      <c r="JSG508" s="19"/>
      <c r="JSQ508" s="23"/>
      <c r="JSR508" s="19"/>
      <c r="JTB508" s="23"/>
      <c r="JTC508" s="19"/>
      <c r="JTM508" s="23"/>
      <c r="JTN508" s="19"/>
      <c r="JTX508" s="23"/>
      <c r="JTY508" s="19"/>
      <c r="JUI508" s="23"/>
      <c r="JUJ508" s="19"/>
      <c r="JUT508" s="23"/>
      <c r="JUU508" s="19"/>
      <c r="JVE508" s="23"/>
      <c r="JVF508" s="19"/>
      <c r="JVP508" s="23"/>
      <c r="JVQ508" s="19"/>
      <c r="JWA508" s="23"/>
      <c r="JWB508" s="19"/>
      <c r="JWL508" s="23"/>
      <c r="JWM508" s="19"/>
      <c r="JWW508" s="23"/>
      <c r="JWX508" s="19"/>
      <c r="JXH508" s="23"/>
      <c r="JXI508" s="19"/>
      <c r="JXS508" s="23"/>
      <c r="JXT508" s="19"/>
      <c r="JYD508" s="23"/>
      <c r="JYE508" s="19"/>
      <c r="JYO508" s="23"/>
      <c r="JYP508" s="19"/>
      <c r="JYZ508" s="23"/>
      <c r="JZA508" s="19"/>
      <c r="JZK508" s="23"/>
      <c r="JZL508" s="19"/>
      <c r="JZV508" s="23"/>
      <c r="JZW508" s="19"/>
      <c r="KAG508" s="23"/>
      <c r="KAH508" s="19"/>
      <c r="KAR508" s="23"/>
      <c r="KAS508" s="19"/>
      <c r="KBC508" s="23"/>
      <c r="KBD508" s="19"/>
      <c r="KBN508" s="23"/>
      <c r="KBO508" s="19"/>
      <c r="KBY508" s="23"/>
      <c r="KBZ508" s="19"/>
      <c r="KCJ508" s="23"/>
      <c r="KCK508" s="19"/>
      <c r="KCU508" s="23"/>
      <c r="KCV508" s="19"/>
      <c r="KDF508" s="23"/>
      <c r="KDG508" s="19"/>
      <c r="KDQ508" s="23"/>
      <c r="KDR508" s="19"/>
      <c r="KEB508" s="23"/>
      <c r="KEC508" s="19"/>
      <c r="KEM508" s="23"/>
      <c r="KEN508" s="19"/>
      <c r="KEX508" s="23"/>
      <c r="KEY508" s="19"/>
      <c r="KFI508" s="23"/>
      <c r="KFJ508" s="19"/>
      <c r="KFT508" s="23"/>
      <c r="KFU508" s="19"/>
      <c r="KGE508" s="23"/>
      <c r="KGF508" s="19"/>
      <c r="KGP508" s="23"/>
      <c r="KGQ508" s="19"/>
      <c r="KHA508" s="23"/>
      <c r="KHB508" s="19"/>
      <c r="KHL508" s="23"/>
      <c r="KHM508" s="19"/>
      <c r="KHW508" s="23"/>
      <c r="KHX508" s="19"/>
      <c r="KIH508" s="23"/>
      <c r="KII508" s="19"/>
      <c r="KIS508" s="23"/>
      <c r="KIT508" s="19"/>
      <c r="KJD508" s="23"/>
      <c r="KJE508" s="19"/>
      <c r="KJO508" s="23"/>
      <c r="KJP508" s="19"/>
      <c r="KJZ508" s="23"/>
      <c r="KKA508" s="19"/>
      <c r="KKK508" s="23"/>
      <c r="KKL508" s="19"/>
      <c r="KKV508" s="23"/>
      <c r="KKW508" s="19"/>
      <c r="KLG508" s="23"/>
      <c r="KLH508" s="19"/>
      <c r="KLR508" s="23"/>
      <c r="KLS508" s="19"/>
      <c r="KMC508" s="23"/>
      <c r="KMD508" s="19"/>
      <c r="KMN508" s="23"/>
      <c r="KMO508" s="19"/>
      <c r="KMY508" s="23"/>
      <c r="KMZ508" s="19"/>
      <c r="KNJ508" s="23"/>
      <c r="KNK508" s="19"/>
      <c r="KNU508" s="23"/>
      <c r="KNV508" s="19"/>
      <c r="KOF508" s="23"/>
      <c r="KOG508" s="19"/>
      <c r="KOQ508" s="23"/>
      <c r="KOR508" s="19"/>
      <c r="KPB508" s="23"/>
      <c r="KPC508" s="19"/>
      <c r="KPM508" s="23"/>
      <c r="KPN508" s="19"/>
      <c r="KPX508" s="23"/>
      <c r="KPY508" s="19"/>
      <c r="KQI508" s="23"/>
      <c r="KQJ508" s="19"/>
      <c r="KQT508" s="23"/>
      <c r="KQU508" s="19"/>
      <c r="KRE508" s="23"/>
      <c r="KRF508" s="19"/>
      <c r="KRP508" s="23"/>
      <c r="KRQ508" s="19"/>
      <c r="KSA508" s="23"/>
      <c r="KSB508" s="19"/>
      <c r="KSL508" s="23"/>
      <c r="KSM508" s="19"/>
      <c r="KSW508" s="23"/>
      <c r="KSX508" s="19"/>
      <c r="KTH508" s="23"/>
      <c r="KTI508" s="19"/>
      <c r="KTS508" s="23"/>
      <c r="KTT508" s="19"/>
      <c r="KUD508" s="23"/>
      <c r="KUE508" s="19"/>
      <c r="KUO508" s="23"/>
      <c r="KUP508" s="19"/>
      <c r="KUZ508" s="23"/>
      <c r="KVA508" s="19"/>
      <c r="KVK508" s="23"/>
      <c r="KVL508" s="19"/>
      <c r="KVV508" s="23"/>
      <c r="KVW508" s="19"/>
      <c r="KWG508" s="23"/>
      <c r="KWH508" s="19"/>
      <c r="KWR508" s="23"/>
      <c r="KWS508" s="19"/>
      <c r="KXC508" s="23"/>
      <c r="KXD508" s="19"/>
      <c r="KXN508" s="23"/>
      <c r="KXO508" s="19"/>
      <c r="KXY508" s="23"/>
      <c r="KXZ508" s="19"/>
      <c r="KYJ508" s="23"/>
      <c r="KYK508" s="19"/>
      <c r="KYU508" s="23"/>
      <c r="KYV508" s="19"/>
      <c r="KZF508" s="23"/>
      <c r="KZG508" s="19"/>
      <c r="KZQ508" s="23"/>
      <c r="KZR508" s="19"/>
      <c r="LAB508" s="23"/>
      <c r="LAC508" s="19"/>
      <c r="LAM508" s="23"/>
      <c r="LAN508" s="19"/>
      <c r="LAX508" s="23"/>
      <c r="LAY508" s="19"/>
      <c r="LBI508" s="23"/>
      <c r="LBJ508" s="19"/>
      <c r="LBT508" s="23"/>
      <c r="LBU508" s="19"/>
      <c r="LCE508" s="23"/>
      <c r="LCF508" s="19"/>
      <c r="LCP508" s="23"/>
      <c r="LCQ508" s="19"/>
      <c r="LDA508" s="23"/>
      <c r="LDB508" s="19"/>
      <c r="LDL508" s="23"/>
      <c r="LDM508" s="19"/>
      <c r="LDW508" s="23"/>
      <c r="LDX508" s="19"/>
      <c r="LEH508" s="23"/>
      <c r="LEI508" s="19"/>
      <c r="LES508" s="23"/>
      <c r="LET508" s="19"/>
      <c r="LFD508" s="23"/>
      <c r="LFE508" s="19"/>
      <c r="LFO508" s="23"/>
      <c r="LFP508" s="19"/>
      <c r="LFZ508" s="23"/>
      <c r="LGA508" s="19"/>
      <c r="LGK508" s="23"/>
      <c r="LGL508" s="19"/>
      <c r="LGV508" s="23"/>
      <c r="LGW508" s="19"/>
      <c r="LHG508" s="23"/>
      <c r="LHH508" s="19"/>
      <c r="LHR508" s="23"/>
      <c r="LHS508" s="19"/>
      <c r="LIC508" s="23"/>
      <c r="LID508" s="19"/>
      <c r="LIN508" s="23"/>
      <c r="LIO508" s="19"/>
      <c r="LIY508" s="23"/>
      <c r="LIZ508" s="19"/>
      <c r="LJJ508" s="23"/>
      <c r="LJK508" s="19"/>
      <c r="LJU508" s="23"/>
      <c r="LJV508" s="19"/>
      <c r="LKF508" s="23"/>
      <c r="LKG508" s="19"/>
      <c r="LKQ508" s="23"/>
      <c r="LKR508" s="19"/>
      <c r="LLB508" s="23"/>
      <c r="LLC508" s="19"/>
      <c r="LLM508" s="23"/>
      <c r="LLN508" s="19"/>
      <c r="LLX508" s="23"/>
      <c r="LLY508" s="19"/>
      <c r="LMI508" s="23"/>
      <c r="LMJ508" s="19"/>
      <c r="LMT508" s="23"/>
      <c r="LMU508" s="19"/>
      <c r="LNE508" s="23"/>
      <c r="LNF508" s="19"/>
      <c r="LNP508" s="23"/>
      <c r="LNQ508" s="19"/>
      <c r="LOA508" s="23"/>
      <c r="LOB508" s="19"/>
      <c r="LOL508" s="23"/>
      <c r="LOM508" s="19"/>
      <c r="LOW508" s="23"/>
      <c r="LOX508" s="19"/>
      <c r="LPH508" s="23"/>
      <c r="LPI508" s="19"/>
      <c r="LPS508" s="23"/>
      <c r="LPT508" s="19"/>
      <c r="LQD508" s="23"/>
      <c r="LQE508" s="19"/>
      <c r="LQO508" s="23"/>
      <c r="LQP508" s="19"/>
      <c r="LQZ508" s="23"/>
      <c r="LRA508" s="19"/>
      <c r="LRK508" s="23"/>
      <c r="LRL508" s="19"/>
      <c r="LRV508" s="23"/>
      <c r="LRW508" s="19"/>
      <c r="LSG508" s="23"/>
      <c r="LSH508" s="19"/>
      <c r="LSR508" s="23"/>
      <c r="LSS508" s="19"/>
      <c r="LTC508" s="23"/>
      <c r="LTD508" s="19"/>
      <c r="LTN508" s="23"/>
      <c r="LTO508" s="19"/>
      <c r="LTY508" s="23"/>
      <c r="LTZ508" s="19"/>
      <c r="LUJ508" s="23"/>
      <c r="LUK508" s="19"/>
      <c r="LUU508" s="23"/>
      <c r="LUV508" s="19"/>
      <c r="LVF508" s="23"/>
      <c r="LVG508" s="19"/>
      <c r="LVQ508" s="23"/>
      <c r="LVR508" s="19"/>
      <c r="LWB508" s="23"/>
      <c r="LWC508" s="19"/>
      <c r="LWM508" s="23"/>
      <c r="LWN508" s="19"/>
      <c r="LWX508" s="23"/>
      <c r="LWY508" s="19"/>
      <c r="LXI508" s="23"/>
      <c r="LXJ508" s="19"/>
      <c r="LXT508" s="23"/>
      <c r="LXU508" s="19"/>
      <c r="LYE508" s="23"/>
      <c r="LYF508" s="19"/>
      <c r="LYP508" s="23"/>
      <c r="LYQ508" s="19"/>
      <c r="LZA508" s="23"/>
      <c r="LZB508" s="19"/>
      <c r="LZL508" s="23"/>
      <c r="LZM508" s="19"/>
      <c r="LZW508" s="23"/>
      <c r="LZX508" s="19"/>
      <c r="MAH508" s="23"/>
      <c r="MAI508" s="19"/>
      <c r="MAS508" s="23"/>
      <c r="MAT508" s="19"/>
      <c r="MBD508" s="23"/>
      <c r="MBE508" s="19"/>
      <c r="MBO508" s="23"/>
      <c r="MBP508" s="19"/>
      <c r="MBZ508" s="23"/>
      <c r="MCA508" s="19"/>
      <c r="MCK508" s="23"/>
      <c r="MCL508" s="19"/>
      <c r="MCV508" s="23"/>
      <c r="MCW508" s="19"/>
      <c r="MDG508" s="23"/>
      <c r="MDH508" s="19"/>
      <c r="MDR508" s="23"/>
      <c r="MDS508" s="19"/>
      <c r="MEC508" s="23"/>
      <c r="MED508" s="19"/>
      <c r="MEN508" s="23"/>
      <c r="MEO508" s="19"/>
      <c r="MEY508" s="23"/>
      <c r="MEZ508" s="19"/>
      <c r="MFJ508" s="23"/>
      <c r="MFK508" s="19"/>
      <c r="MFU508" s="23"/>
      <c r="MFV508" s="19"/>
      <c r="MGF508" s="23"/>
      <c r="MGG508" s="19"/>
      <c r="MGQ508" s="23"/>
      <c r="MGR508" s="19"/>
      <c r="MHB508" s="23"/>
      <c r="MHC508" s="19"/>
      <c r="MHM508" s="23"/>
      <c r="MHN508" s="19"/>
      <c r="MHX508" s="23"/>
      <c r="MHY508" s="19"/>
      <c r="MII508" s="23"/>
      <c r="MIJ508" s="19"/>
      <c r="MIT508" s="23"/>
      <c r="MIU508" s="19"/>
      <c r="MJE508" s="23"/>
      <c r="MJF508" s="19"/>
      <c r="MJP508" s="23"/>
      <c r="MJQ508" s="19"/>
      <c r="MKA508" s="23"/>
      <c r="MKB508" s="19"/>
      <c r="MKL508" s="23"/>
      <c r="MKM508" s="19"/>
      <c r="MKW508" s="23"/>
      <c r="MKX508" s="19"/>
      <c r="MLH508" s="23"/>
      <c r="MLI508" s="19"/>
      <c r="MLS508" s="23"/>
      <c r="MLT508" s="19"/>
      <c r="MMD508" s="23"/>
      <c r="MME508" s="19"/>
      <c r="MMO508" s="23"/>
      <c r="MMP508" s="19"/>
      <c r="MMZ508" s="23"/>
      <c r="MNA508" s="19"/>
      <c r="MNK508" s="23"/>
      <c r="MNL508" s="19"/>
      <c r="MNV508" s="23"/>
      <c r="MNW508" s="19"/>
      <c r="MOG508" s="23"/>
      <c r="MOH508" s="19"/>
      <c r="MOR508" s="23"/>
      <c r="MOS508" s="19"/>
      <c r="MPC508" s="23"/>
      <c r="MPD508" s="19"/>
      <c r="MPN508" s="23"/>
      <c r="MPO508" s="19"/>
      <c r="MPY508" s="23"/>
      <c r="MPZ508" s="19"/>
      <c r="MQJ508" s="23"/>
      <c r="MQK508" s="19"/>
      <c r="MQU508" s="23"/>
      <c r="MQV508" s="19"/>
      <c r="MRF508" s="23"/>
      <c r="MRG508" s="19"/>
      <c r="MRQ508" s="23"/>
      <c r="MRR508" s="19"/>
      <c r="MSB508" s="23"/>
      <c r="MSC508" s="19"/>
      <c r="MSM508" s="23"/>
      <c r="MSN508" s="19"/>
      <c r="MSX508" s="23"/>
      <c r="MSY508" s="19"/>
      <c r="MTI508" s="23"/>
      <c r="MTJ508" s="19"/>
      <c r="MTT508" s="23"/>
      <c r="MTU508" s="19"/>
      <c r="MUE508" s="23"/>
      <c r="MUF508" s="19"/>
      <c r="MUP508" s="23"/>
      <c r="MUQ508" s="19"/>
      <c r="MVA508" s="23"/>
      <c r="MVB508" s="19"/>
      <c r="MVL508" s="23"/>
      <c r="MVM508" s="19"/>
      <c r="MVW508" s="23"/>
      <c r="MVX508" s="19"/>
      <c r="MWH508" s="23"/>
      <c r="MWI508" s="19"/>
      <c r="MWS508" s="23"/>
      <c r="MWT508" s="19"/>
      <c r="MXD508" s="23"/>
      <c r="MXE508" s="19"/>
      <c r="MXO508" s="23"/>
      <c r="MXP508" s="19"/>
      <c r="MXZ508" s="23"/>
      <c r="MYA508" s="19"/>
      <c r="MYK508" s="23"/>
      <c r="MYL508" s="19"/>
      <c r="MYV508" s="23"/>
      <c r="MYW508" s="19"/>
      <c r="MZG508" s="23"/>
      <c r="MZH508" s="19"/>
      <c r="MZR508" s="23"/>
      <c r="MZS508" s="19"/>
      <c r="NAC508" s="23"/>
      <c r="NAD508" s="19"/>
      <c r="NAN508" s="23"/>
      <c r="NAO508" s="19"/>
      <c r="NAY508" s="23"/>
      <c r="NAZ508" s="19"/>
      <c r="NBJ508" s="23"/>
      <c r="NBK508" s="19"/>
      <c r="NBU508" s="23"/>
      <c r="NBV508" s="19"/>
      <c r="NCF508" s="23"/>
      <c r="NCG508" s="19"/>
      <c r="NCQ508" s="23"/>
      <c r="NCR508" s="19"/>
      <c r="NDB508" s="23"/>
      <c r="NDC508" s="19"/>
      <c r="NDM508" s="23"/>
      <c r="NDN508" s="19"/>
      <c r="NDX508" s="23"/>
      <c r="NDY508" s="19"/>
      <c r="NEI508" s="23"/>
      <c r="NEJ508" s="19"/>
      <c r="NET508" s="23"/>
      <c r="NEU508" s="19"/>
      <c r="NFE508" s="23"/>
      <c r="NFF508" s="19"/>
      <c r="NFP508" s="23"/>
      <c r="NFQ508" s="19"/>
      <c r="NGA508" s="23"/>
      <c r="NGB508" s="19"/>
      <c r="NGL508" s="23"/>
      <c r="NGM508" s="19"/>
      <c r="NGW508" s="23"/>
      <c r="NGX508" s="19"/>
      <c r="NHH508" s="23"/>
      <c r="NHI508" s="19"/>
      <c r="NHS508" s="23"/>
      <c r="NHT508" s="19"/>
      <c r="NID508" s="23"/>
      <c r="NIE508" s="19"/>
      <c r="NIO508" s="23"/>
      <c r="NIP508" s="19"/>
      <c r="NIZ508" s="23"/>
      <c r="NJA508" s="19"/>
      <c r="NJK508" s="23"/>
      <c r="NJL508" s="19"/>
      <c r="NJV508" s="23"/>
      <c r="NJW508" s="19"/>
      <c r="NKG508" s="23"/>
      <c r="NKH508" s="19"/>
      <c r="NKR508" s="23"/>
      <c r="NKS508" s="19"/>
      <c r="NLC508" s="23"/>
      <c r="NLD508" s="19"/>
      <c r="NLN508" s="23"/>
      <c r="NLO508" s="19"/>
      <c r="NLY508" s="23"/>
      <c r="NLZ508" s="19"/>
      <c r="NMJ508" s="23"/>
      <c r="NMK508" s="19"/>
      <c r="NMU508" s="23"/>
      <c r="NMV508" s="19"/>
      <c r="NNF508" s="23"/>
      <c r="NNG508" s="19"/>
      <c r="NNQ508" s="23"/>
      <c r="NNR508" s="19"/>
      <c r="NOB508" s="23"/>
      <c r="NOC508" s="19"/>
      <c r="NOM508" s="23"/>
      <c r="NON508" s="19"/>
      <c r="NOX508" s="23"/>
      <c r="NOY508" s="19"/>
      <c r="NPI508" s="23"/>
      <c r="NPJ508" s="19"/>
      <c r="NPT508" s="23"/>
      <c r="NPU508" s="19"/>
      <c r="NQE508" s="23"/>
      <c r="NQF508" s="19"/>
      <c r="NQP508" s="23"/>
      <c r="NQQ508" s="19"/>
      <c r="NRA508" s="23"/>
      <c r="NRB508" s="19"/>
      <c r="NRL508" s="23"/>
      <c r="NRM508" s="19"/>
      <c r="NRW508" s="23"/>
      <c r="NRX508" s="19"/>
      <c r="NSH508" s="23"/>
      <c r="NSI508" s="19"/>
      <c r="NSS508" s="23"/>
      <c r="NST508" s="19"/>
      <c r="NTD508" s="23"/>
      <c r="NTE508" s="19"/>
      <c r="NTO508" s="23"/>
      <c r="NTP508" s="19"/>
      <c r="NTZ508" s="23"/>
      <c r="NUA508" s="19"/>
      <c r="NUK508" s="23"/>
      <c r="NUL508" s="19"/>
      <c r="NUV508" s="23"/>
      <c r="NUW508" s="19"/>
      <c r="NVG508" s="23"/>
      <c r="NVH508" s="19"/>
      <c r="NVR508" s="23"/>
      <c r="NVS508" s="19"/>
      <c r="NWC508" s="23"/>
      <c r="NWD508" s="19"/>
      <c r="NWN508" s="23"/>
      <c r="NWO508" s="19"/>
      <c r="NWY508" s="23"/>
      <c r="NWZ508" s="19"/>
      <c r="NXJ508" s="23"/>
      <c r="NXK508" s="19"/>
      <c r="NXU508" s="23"/>
      <c r="NXV508" s="19"/>
      <c r="NYF508" s="23"/>
      <c r="NYG508" s="19"/>
      <c r="NYQ508" s="23"/>
      <c r="NYR508" s="19"/>
      <c r="NZB508" s="23"/>
      <c r="NZC508" s="19"/>
      <c r="NZM508" s="23"/>
      <c r="NZN508" s="19"/>
      <c r="NZX508" s="23"/>
      <c r="NZY508" s="19"/>
      <c r="OAI508" s="23"/>
      <c r="OAJ508" s="19"/>
      <c r="OAT508" s="23"/>
      <c r="OAU508" s="19"/>
      <c r="OBE508" s="23"/>
      <c r="OBF508" s="19"/>
      <c r="OBP508" s="23"/>
      <c r="OBQ508" s="19"/>
      <c r="OCA508" s="23"/>
      <c r="OCB508" s="19"/>
      <c r="OCL508" s="23"/>
      <c r="OCM508" s="19"/>
      <c r="OCW508" s="23"/>
      <c r="OCX508" s="19"/>
      <c r="ODH508" s="23"/>
      <c r="ODI508" s="19"/>
      <c r="ODS508" s="23"/>
      <c r="ODT508" s="19"/>
      <c r="OED508" s="23"/>
      <c r="OEE508" s="19"/>
      <c r="OEO508" s="23"/>
      <c r="OEP508" s="19"/>
      <c r="OEZ508" s="23"/>
      <c r="OFA508" s="19"/>
      <c r="OFK508" s="23"/>
      <c r="OFL508" s="19"/>
      <c r="OFV508" s="23"/>
      <c r="OFW508" s="19"/>
      <c r="OGG508" s="23"/>
      <c r="OGH508" s="19"/>
      <c r="OGR508" s="23"/>
      <c r="OGS508" s="19"/>
      <c r="OHC508" s="23"/>
      <c r="OHD508" s="19"/>
      <c r="OHN508" s="23"/>
      <c r="OHO508" s="19"/>
      <c r="OHY508" s="23"/>
      <c r="OHZ508" s="19"/>
      <c r="OIJ508" s="23"/>
      <c r="OIK508" s="19"/>
      <c r="OIU508" s="23"/>
      <c r="OIV508" s="19"/>
      <c r="OJF508" s="23"/>
      <c r="OJG508" s="19"/>
      <c r="OJQ508" s="23"/>
      <c r="OJR508" s="19"/>
      <c r="OKB508" s="23"/>
      <c r="OKC508" s="19"/>
      <c r="OKM508" s="23"/>
      <c r="OKN508" s="19"/>
      <c r="OKX508" s="23"/>
      <c r="OKY508" s="19"/>
      <c r="OLI508" s="23"/>
      <c r="OLJ508" s="19"/>
      <c r="OLT508" s="23"/>
      <c r="OLU508" s="19"/>
      <c r="OME508" s="23"/>
      <c r="OMF508" s="19"/>
      <c r="OMP508" s="23"/>
      <c r="OMQ508" s="19"/>
      <c r="ONA508" s="23"/>
      <c r="ONB508" s="19"/>
      <c r="ONL508" s="23"/>
      <c r="ONM508" s="19"/>
      <c r="ONW508" s="23"/>
      <c r="ONX508" s="19"/>
      <c r="OOH508" s="23"/>
      <c r="OOI508" s="19"/>
      <c r="OOS508" s="23"/>
      <c r="OOT508" s="19"/>
      <c r="OPD508" s="23"/>
      <c r="OPE508" s="19"/>
      <c r="OPO508" s="23"/>
      <c r="OPP508" s="19"/>
      <c r="OPZ508" s="23"/>
      <c r="OQA508" s="19"/>
      <c r="OQK508" s="23"/>
      <c r="OQL508" s="19"/>
      <c r="OQV508" s="23"/>
      <c r="OQW508" s="19"/>
      <c r="ORG508" s="23"/>
      <c r="ORH508" s="19"/>
      <c r="ORR508" s="23"/>
      <c r="ORS508" s="19"/>
      <c r="OSC508" s="23"/>
      <c r="OSD508" s="19"/>
      <c r="OSN508" s="23"/>
      <c r="OSO508" s="19"/>
      <c r="OSY508" s="23"/>
      <c r="OSZ508" s="19"/>
      <c r="OTJ508" s="23"/>
      <c r="OTK508" s="19"/>
      <c r="OTU508" s="23"/>
      <c r="OTV508" s="19"/>
      <c r="OUF508" s="23"/>
      <c r="OUG508" s="19"/>
      <c r="OUQ508" s="23"/>
      <c r="OUR508" s="19"/>
      <c r="OVB508" s="23"/>
      <c r="OVC508" s="19"/>
      <c r="OVM508" s="23"/>
      <c r="OVN508" s="19"/>
      <c r="OVX508" s="23"/>
      <c r="OVY508" s="19"/>
      <c r="OWI508" s="23"/>
      <c r="OWJ508" s="19"/>
      <c r="OWT508" s="23"/>
      <c r="OWU508" s="19"/>
      <c r="OXE508" s="23"/>
      <c r="OXF508" s="19"/>
      <c r="OXP508" s="23"/>
      <c r="OXQ508" s="19"/>
      <c r="OYA508" s="23"/>
      <c r="OYB508" s="19"/>
      <c r="OYL508" s="23"/>
      <c r="OYM508" s="19"/>
      <c r="OYW508" s="23"/>
      <c r="OYX508" s="19"/>
      <c r="OZH508" s="23"/>
      <c r="OZI508" s="19"/>
      <c r="OZS508" s="23"/>
      <c r="OZT508" s="19"/>
      <c r="PAD508" s="23"/>
      <c r="PAE508" s="19"/>
      <c r="PAO508" s="23"/>
      <c r="PAP508" s="19"/>
      <c r="PAZ508" s="23"/>
      <c r="PBA508" s="19"/>
      <c r="PBK508" s="23"/>
      <c r="PBL508" s="19"/>
      <c r="PBV508" s="23"/>
      <c r="PBW508" s="19"/>
      <c r="PCG508" s="23"/>
      <c r="PCH508" s="19"/>
      <c r="PCR508" s="23"/>
      <c r="PCS508" s="19"/>
      <c r="PDC508" s="23"/>
      <c r="PDD508" s="19"/>
      <c r="PDN508" s="23"/>
      <c r="PDO508" s="19"/>
      <c r="PDY508" s="23"/>
      <c r="PDZ508" s="19"/>
      <c r="PEJ508" s="23"/>
      <c r="PEK508" s="19"/>
      <c r="PEU508" s="23"/>
      <c r="PEV508" s="19"/>
      <c r="PFF508" s="23"/>
      <c r="PFG508" s="19"/>
      <c r="PFQ508" s="23"/>
      <c r="PFR508" s="19"/>
      <c r="PGB508" s="23"/>
      <c r="PGC508" s="19"/>
      <c r="PGM508" s="23"/>
      <c r="PGN508" s="19"/>
      <c r="PGX508" s="23"/>
      <c r="PGY508" s="19"/>
      <c r="PHI508" s="23"/>
      <c r="PHJ508" s="19"/>
      <c r="PHT508" s="23"/>
      <c r="PHU508" s="19"/>
      <c r="PIE508" s="23"/>
      <c r="PIF508" s="19"/>
      <c r="PIP508" s="23"/>
      <c r="PIQ508" s="19"/>
      <c r="PJA508" s="23"/>
      <c r="PJB508" s="19"/>
      <c r="PJL508" s="23"/>
      <c r="PJM508" s="19"/>
      <c r="PJW508" s="23"/>
      <c r="PJX508" s="19"/>
      <c r="PKH508" s="23"/>
      <c r="PKI508" s="19"/>
      <c r="PKS508" s="23"/>
      <c r="PKT508" s="19"/>
      <c r="PLD508" s="23"/>
      <c r="PLE508" s="19"/>
      <c r="PLO508" s="23"/>
      <c r="PLP508" s="19"/>
      <c r="PLZ508" s="23"/>
      <c r="PMA508" s="19"/>
      <c r="PMK508" s="23"/>
      <c r="PML508" s="19"/>
      <c r="PMV508" s="23"/>
      <c r="PMW508" s="19"/>
      <c r="PNG508" s="23"/>
      <c r="PNH508" s="19"/>
      <c r="PNR508" s="23"/>
      <c r="PNS508" s="19"/>
      <c r="POC508" s="23"/>
      <c r="POD508" s="19"/>
      <c r="PON508" s="23"/>
      <c r="POO508" s="19"/>
      <c r="POY508" s="23"/>
      <c r="POZ508" s="19"/>
      <c r="PPJ508" s="23"/>
      <c r="PPK508" s="19"/>
      <c r="PPU508" s="23"/>
      <c r="PPV508" s="19"/>
      <c r="PQF508" s="23"/>
      <c r="PQG508" s="19"/>
      <c r="PQQ508" s="23"/>
      <c r="PQR508" s="19"/>
      <c r="PRB508" s="23"/>
      <c r="PRC508" s="19"/>
      <c r="PRM508" s="23"/>
      <c r="PRN508" s="19"/>
      <c r="PRX508" s="23"/>
      <c r="PRY508" s="19"/>
      <c r="PSI508" s="23"/>
      <c r="PSJ508" s="19"/>
      <c r="PST508" s="23"/>
      <c r="PSU508" s="19"/>
      <c r="PTE508" s="23"/>
      <c r="PTF508" s="19"/>
      <c r="PTP508" s="23"/>
      <c r="PTQ508" s="19"/>
      <c r="PUA508" s="23"/>
      <c r="PUB508" s="19"/>
      <c r="PUL508" s="23"/>
      <c r="PUM508" s="19"/>
      <c r="PUW508" s="23"/>
      <c r="PUX508" s="19"/>
      <c r="PVH508" s="23"/>
      <c r="PVI508" s="19"/>
      <c r="PVS508" s="23"/>
      <c r="PVT508" s="19"/>
      <c r="PWD508" s="23"/>
      <c r="PWE508" s="19"/>
      <c r="PWO508" s="23"/>
      <c r="PWP508" s="19"/>
      <c r="PWZ508" s="23"/>
      <c r="PXA508" s="19"/>
      <c r="PXK508" s="23"/>
      <c r="PXL508" s="19"/>
      <c r="PXV508" s="23"/>
      <c r="PXW508" s="19"/>
      <c r="PYG508" s="23"/>
      <c r="PYH508" s="19"/>
      <c r="PYR508" s="23"/>
      <c r="PYS508" s="19"/>
      <c r="PZC508" s="23"/>
      <c r="PZD508" s="19"/>
      <c r="PZN508" s="23"/>
      <c r="PZO508" s="19"/>
      <c r="PZY508" s="23"/>
      <c r="PZZ508" s="19"/>
      <c r="QAJ508" s="23"/>
      <c r="QAK508" s="19"/>
      <c r="QAU508" s="23"/>
      <c r="QAV508" s="19"/>
      <c r="QBF508" s="23"/>
      <c r="QBG508" s="19"/>
      <c r="QBQ508" s="23"/>
      <c r="QBR508" s="19"/>
      <c r="QCB508" s="23"/>
      <c r="QCC508" s="19"/>
      <c r="QCM508" s="23"/>
      <c r="QCN508" s="19"/>
      <c r="QCX508" s="23"/>
      <c r="QCY508" s="19"/>
      <c r="QDI508" s="23"/>
      <c r="QDJ508" s="19"/>
      <c r="QDT508" s="23"/>
      <c r="QDU508" s="19"/>
      <c r="QEE508" s="23"/>
      <c r="QEF508" s="19"/>
      <c r="QEP508" s="23"/>
      <c r="QEQ508" s="19"/>
      <c r="QFA508" s="23"/>
      <c r="QFB508" s="19"/>
      <c r="QFL508" s="23"/>
      <c r="QFM508" s="19"/>
      <c r="QFW508" s="23"/>
      <c r="QFX508" s="19"/>
      <c r="QGH508" s="23"/>
      <c r="QGI508" s="19"/>
      <c r="QGS508" s="23"/>
      <c r="QGT508" s="19"/>
      <c r="QHD508" s="23"/>
      <c r="QHE508" s="19"/>
      <c r="QHO508" s="23"/>
      <c r="QHP508" s="19"/>
      <c r="QHZ508" s="23"/>
      <c r="QIA508" s="19"/>
      <c r="QIK508" s="23"/>
      <c r="QIL508" s="19"/>
      <c r="QIV508" s="23"/>
      <c r="QIW508" s="19"/>
      <c r="QJG508" s="23"/>
      <c r="QJH508" s="19"/>
      <c r="QJR508" s="23"/>
      <c r="QJS508" s="19"/>
      <c r="QKC508" s="23"/>
      <c r="QKD508" s="19"/>
      <c r="QKN508" s="23"/>
      <c r="QKO508" s="19"/>
      <c r="QKY508" s="23"/>
      <c r="QKZ508" s="19"/>
      <c r="QLJ508" s="23"/>
      <c r="QLK508" s="19"/>
      <c r="QLU508" s="23"/>
      <c r="QLV508" s="19"/>
      <c r="QMF508" s="23"/>
      <c r="QMG508" s="19"/>
      <c r="QMQ508" s="23"/>
      <c r="QMR508" s="19"/>
      <c r="QNB508" s="23"/>
      <c r="QNC508" s="19"/>
      <c r="QNM508" s="23"/>
      <c r="QNN508" s="19"/>
      <c r="QNX508" s="23"/>
      <c r="QNY508" s="19"/>
      <c r="QOI508" s="23"/>
      <c r="QOJ508" s="19"/>
      <c r="QOT508" s="23"/>
      <c r="QOU508" s="19"/>
      <c r="QPE508" s="23"/>
      <c r="QPF508" s="19"/>
      <c r="QPP508" s="23"/>
      <c r="QPQ508" s="19"/>
      <c r="QQA508" s="23"/>
      <c r="QQB508" s="19"/>
      <c r="QQL508" s="23"/>
      <c r="QQM508" s="19"/>
      <c r="QQW508" s="23"/>
      <c r="QQX508" s="19"/>
      <c r="QRH508" s="23"/>
      <c r="QRI508" s="19"/>
      <c r="QRS508" s="23"/>
      <c r="QRT508" s="19"/>
      <c r="QSD508" s="23"/>
      <c r="QSE508" s="19"/>
      <c r="QSO508" s="23"/>
      <c r="QSP508" s="19"/>
      <c r="QSZ508" s="23"/>
      <c r="QTA508" s="19"/>
      <c r="QTK508" s="23"/>
      <c r="QTL508" s="19"/>
      <c r="QTV508" s="23"/>
      <c r="QTW508" s="19"/>
      <c r="QUG508" s="23"/>
      <c r="QUH508" s="19"/>
      <c r="QUR508" s="23"/>
      <c r="QUS508" s="19"/>
      <c r="QVC508" s="23"/>
      <c r="QVD508" s="19"/>
      <c r="QVN508" s="23"/>
      <c r="QVO508" s="19"/>
      <c r="QVY508" s="23"/>
      <c r="QVZ508" s="19"/>
      <c r="QWJ508" s="23"/>
      <c r="QWK508" s="19"/>
      <c r="QWU508" s="23"/>
      <c r="QWV508" s="19"/>
      <c r="QXF508" s="23"/>
      <c r="QXG508" s="19"/>
      <c r="QXQ508" s="23"/>
      <c r="QXR508" s="19"/>
      <c r="QYB508" s="23"/>
      <c r="QYC508" s="19"/>
      <c r="QYM508" s="23"/>
      <c r="QYN508" s="19"/>
      <c r="QYX508" s="23"/>
      <c r="QYY508" s="19"/>
      <c r="QZI508" s="23"/>
      <c r="QZJ508" s="19"/>
      <c r="QZT508" s="23"/>
      <c r="QZU508" s="19"/>
      <c r="RAE508" s="23"/>
      <c r="RAF508" s="19"/>
      <c r="RAP508" s="23"/>
      <c r="RAQ508" s="19"/>
      <c r="RBA508" s="23"/>
      <c r="RBB508" s="19"/>
      <c r="RBL508" s="23"/>
      <c r="RBM508" s="19"/>
      <c r="RBW508" s="23"/>
      <c r="RBX508" s="19"/>
      <c r="RCH508" s="23"/>
      <c r="RCI508" s="19"/>
      <c r="RCS508" s="23"/>
      <c r="RCT508" s="19"/>
      <c r="RDD508" s="23"/>
      <c r="RDE508" s="19"/>
      <c r="RDO508" s="23"/>
      <c r="RDP508" s="19"/>
      <c r="RDZ508" s="23"/>
      <c r="REA508" s="19"/>
      <c r="REK508" s="23"/>
      <c r="REL508" s="19"/>
      <c r="REV508" s="23"/>
      <c r="REW508" s="19"/>
      <c r="RFG508" s="23"/>
      <c r="RFH508" s="19"/>
      <c r="RFR508" s="23"/>
      <c r="RFS508" s="19"/>
      <c r="RGC508" s="23"/>
      <c r="RGD508" s="19"/>
      <c r="RGN508" s="23"/>
      <c r="RGO508" s="19"/>
      <c r="RGY508" s="23"/>
      <c r="RGZ508" s="19"/>
      <c r="RHJ508" s="23"/>
      <c r="RHK508" s="19"/>
      <c r="RHU508" s="23"/>
      <c r="RHV508" s="19"/>
      <c r="RIF508" s="23"/>
      <c r="RIG508" s="19"/>
      <c r="RIQ508" s="23"/>
      <c r="RIR508" s="19"/>
      <c r="RJB508" s="23"/>
      <c r="RJC508" s="19"/>
      <c r="RJM508" s="23"/>
      <c r="RJN508" s="19"/>
      <c r="RJX508" s="23"/>
      <c r="RJY508" s="19"/>
      <c r="RKI508" s="23"/>
      <c r="RKJ508" s="19"/>
      <c r="RKT508" s="23"/>
      <c r="RKU508" s="19"/>
      <c r="RLE508" s="23"/>
      <c r="RLF508" s="19"/>
      <c r="RLP508" s="23"/>
      <c r="RLQ508" s="19"/>
      <c r="RMA508" s="23"/>
      <c r="RMB508" s="19"/>
      <c r="RML508" s="23"/>
      <c r="RMM508" s="19"/>
      <c r="RMW508" s="23"/>
      <c r="RMX508" s="19"/>
      <c r="RNH508" s="23"/>
      <c r="RNI508" s="19"/>
      <c r="RNS508" s="23"/>
      <c r="RNT508" s="19"/>
      <c r="ROD508" s="23"/>
      <c r="ROE508" s="19"/>
      <c r="ROO508" s="23"/>
      <c r="ROP508" s="19"/>
      <c r="ROZ508" s="23"/>
      <c r="RPA508" s="19"/>
      <c r="RPK508" s="23"/>
      <c r="RPL508" s="19"/>
      <c r="RPV508" s="23"/>
      <c r="RPW508" s="19"/>
      <c r="RQG508" s="23"/>
      <c r="RQH508" s="19"/>
      <c r="RQR508" s="23"/>
      <c r="RQS508" s="19"/>
      <c r="RRC508" s="23"/>
      <c r="RRD508" s="19"/>
      <c r="RRN508" s="23"/>
      <c r="RRO508" s="19"/>
      <c r="RRY508" s="23"/>
      <c r="RRZ508" s="19"/>
      <c r="RSJ508" s="23"/>
      <c r="RSK508" s="19"/>
      <c r="RSU508" s="23"/>
      <c r="RSV508" s="19"/>
      <c r="RTF508" s="23"/>
      <c r="RTG508" s="19"/>
      <c r="RTQ508" s="23"/>
      <c r="RTR508" s="19"/>
      <c r="RUB508" s="23"/>
      <c r="RUC508" s="19"/>
      <c r="RUM508" s="23"/>
      <c r="RUN508" s="19"/>
      <c r="RUX508" s="23"/>
      <c r="RUY508" s="19"/>
      <c r="RVI508" s="23"/>
      <c r="RVJ508" s="19"/>
      <c r="RVT508" s="23"/>
      <c r="RVU508" s="19"/>
      <c r="RWE508" s="23"/>
      <c r="RWF508" s="19"/>
      <c r="RWP508" s="23"/>
      <c r="RWQ508" s="19"/>
      <c r="RXA508" s="23"/>
      <c r="RXB508" s="19"/>
      <c r="RXL508" s="23"/>
      <c r="RXM508" s="19"/>
      <c r="RXW508" s="23"/>
      <c r="RXX508" s="19"/>
      <c r="RYH508" s="23"/>
      <c r="RYI508" s="19"/>
      <c r="RYS508" s="23"/>
      <c r="RYT508" s="19"/>
      <c r="RZD508" s="23"/>
      <c r="RZE508" s="19"/>
      <c r="RZO508" s="23"/>
      <c r="RZP508" s="19"/>
      <c r="RZZ508" s="23"/>
      <c r="SAA508" s="19"/>
      <c r="SAK508" s="23"/>
      <c r="SAL508" s="19"/>
      <c r="SAV508" s="23"/>
      <c r="SAW508" s="19"/>
      <c r="SBG508" s="23"/>
      <c r="SBH508" s="19"/>
      <c r="SBR508" s="23"/>
      <c r="SBS508" s="19"/>
      <c r="SCC508" s="23"/>
      <c r="SCD508" s="19"/>
      <c r="SCN508" s="23"/>
      <c r="SCO508" s="19"/>
      <c r="SCY508" s="23"/>
      <c r="SCZ508" s="19"/>
      <c r="SDJ508" s="23"/>
      <c r="SDK508" s="19"/>
      <c r="SDU508" s="23"/>
      <c r="SDV508" s="19"/>
      <c r="SEF508" s="23"/>
      <c r="SEG508" s="19"/>
      <c r="SEQ508" s="23"/>
      <c r="SER508" s="19"/>
      <c r="SFB508" s="23"/>
      <c r="SFC508" s="19"/>
      <c r="SFM508" s="23"/>
      <c r="SFN508" s="19"/>
      <c r="SFX508" s="23"/>
      <c r="SFY508" s="19"/>
      <c r="SGI508" s="23"/>
      <c r="SGJ508" s="19"/>
      <c r="SGT508" s="23"/>
      <c r="SGU508" s="19"/>
      <c r="SHE508" s="23"/>
      <c r="SHF508" s="19"/>
      <c r="SHP508" s="23"/>
      <c r="SHQ508" s="19"/>
      <c r="SIA508" s="23"/>
      <c r="SIB508" s="19"/>
      <c r="SIL508" s="23"/>
      <c r="SIM508" s="19"/>
      <c r="SIW508" s="23"/>
      <c r="SIX508" s="19"/>
      <c r="SJH508" s="23"/>
      <c r="SJI508" s="19"/>
      <c r="SJS508" s="23"/>
      <c r="SJT508" s="19"/>
      <c r="SKD508" s="23"/>
      <c r="SKE508" s="19"/>
      <c r="SKO508" s="23"/>
      <c r="SKP508" s="19"/>
      <c r="SKZ508" s="23"/>
      <c r="SLA508" s="19"/>
      <c r="SLK508" s="23"/>
      <c r="SLL508" s="19"/>
      <c r="SLV508" s="23"/>
      <c r="SLW508" s="19"/>
      <c r="SMG508" s="23"/>
      <c r="SMH508" s="19"/>
      <c r="SMR508" s="23"/>
      <c r="SMS508" s="19"/>
      <c r="SNC508" s="23"/>
      <c r="SND508" s="19"/>
      <c r="SNN508" s="23"/>
      <c r="SNO508" s="19"/>
      <c r="SNY508" s="23"/>
      <c r="SNZ508" s="19"/>
      <c r="SOJ508" s="23"/>
      <c r="SOK508" s="19"/>
      <c r="SOU508" s="23"/>
      <c r="SOV508" s="19"/>
      <c r="SPF508" s="23"/>
      <c r="SPG508" s="19"/>
      <c r="SPQ508" s="23"/>
      <c r="SPR508" s="19"/>
      <c r="SQB508" s="23"/>
      <c r="SQC508" s="19"/>
      <c r="SQM508" s="23"/>
      <c r="SQN508" s="19"/>
      <c r="SQX508" s="23"/>
      <c r="SQY508" s="19"/>
      <c r="SRI508" s="23"/>
      <c r="SRJ508" s="19"/>
      <c r="SRT508" s="23"/>
      <c r="SRU508" s="19"/>
      <c r="SSE508" s="23"/>
      <c r="SSF508" s="19"/>
      <c r="SSP508" s="23"/>
      <c r="SSQ508" s="19"/>
      <c r="STA508" s="23"/>
      <c r="STB508" s="19"/>
      <c r="STL508" s="23"/>
      <c r="STM508" s="19"/>
      <c r="STW508" s="23"/>
      <c r="STX508" s="19"/>
      <c r="SUH508" s="23"/>
      <c r="SUI508" s="19"/>
      <c r="SUS508" s="23"/>
      <c r="SUT508" s="19"/>
      <c r="SVD508" s="23"/>
      <c r="SVE508" s="19"/>
      <c r="SVO508" s="23"/>
      <c r="SVP508" s="19"/>
      <c r="SVZ508" s="23"/>
      <c r="SWA508" s="19"/>
      <c r="SWK508" s="23"/>
      <c r="SWL508" s="19"/>
      <c r="SWV508" s="23"/>
      <c r="SWW508" s="19"/>
      <c r="SXG508" s="23"/>
      <c r="SXH508" s="19"/>
      <c r="SXR508" s="23"/>
      <c r="SXS508" s="19"/>
      <c r="SYC508" s="23"/>
      <c r="SYD508" s="19"/>
      <c r="SYN508" s="23"/>
      <c r="SYO508" s="19"/>
      <c r="SYY508" s="23"/>
      <c r="SYZ508" s="19"/>
      <c r="SZJ508" s="23"/>
      <c r="SZK508" s="19"/>
      <c r="SZU508" s="23"/>
      <c r="SZV508" s="19"/>
      <c r="TAF508" s="23"/>
      <c r="TAG508" s="19"/>
      <c r="TAQ508" s="23"/>
      <c r="TAR508" s="19"/>
      <c r="TBB508" s="23"/>
      <c r="TBC508" s="19"/>
      <c r="TBM508" s="23"/>
      <c r="TBN508" s="19"/>
      <c r="TBX508" s="23"/>
      <c r="TBY508" s="19"/>
      <c r="TCI508" s="23"/>
      <c r="TCJ508" s="19"/>
      <c r="TCT508" s="23"/>
      <c r="TCU508" s="19"/>
      <c r="TDE508" s="23"/>
      <c r="TDF508" s="19"/>
      <c r="TDP508" s="23"/>
      <c r="TDQ508" s="19"/>
      <c r="TEA508" s="23"/>
      <c r="TEB508" s="19"/>
      <c r="TEL508" s="23"/>
      <c r="TEM508" s="19"/>
      <c r="TEW508" s="23"/>
      <c r="TEX508" s="19"/>
      <c r="TFH508" s="23"/>
      <c r="TFI508" s="19"/>
      <c r="TFS508" s="23"/>
      <c r="TFT508" s="19"/>
      <c r="TGD508" s="23"/>
      <c r="TGE508" s="19"/>
      <c r="TGO508" s="23"/>
      <c r="TGP508" s="19"/>
      <c r="TGZ508" s="23"/>
      <c r="THA508" s="19"/>
      <c r="THK508" s="23"/>
      <c r="THL508" s="19"/>
      <c r="THV508" s="23"/>
      <c r="THW508" s="19"/>
      <c r="TIG508" s="23"/>
      <c r="TIH508" s="19"/>
      <c r="TIR508" s="23"/>
      <c r="TIS508" s="19"/>
      <c r="TJC508" s="23"/>
      <c r="TJD508" s="19"/>
      <c r="TJN508" s="23"/>
      <c r="TJO508" s="19"/>
      <c r="TJY508" s="23"/>
      <c r="TJZ508" s="19"/>
      <c r="TKJ508" s="23"/>
      <c r="TKK508" s="19"/>
      <c r="TKU508" s="23"/>
      <c r="TKV508" s="19"/>
      <c r="TLF508" s="23"/>
      <c r="TLG508" s="19"/>
      <c r="TLQ508" s="23"/>
      <c r="TLR508" s="19"/>
      <c r="TMB508" s="23"/>
      <c r="TMC508" s="19"/>
      <c r="TMM508" s="23"/>
      <c r="TMN508" s="19"/>
      <c r="TMX508" s="23"/>
      <c r="TMY508" s="19"/>
      <c r="TNI508" s="23"/>
      <c r="TNJ508" s="19"/>
      <c r="TNT508" s="23"/>
      <c r="TNU508" s="19"/>
      <c r="TOE508" s="23"/>
      <c r="TOF508" s="19"/>
      <c r="TOP508" s="23"/>
      <c r="TOQ508" s="19"/>
      <c r="TPA508" s="23"/>
      <c r="TPB508" s="19"/>
      <c r="TPL508" s="23"/>
      <c r="TPM508" s="19"/>
      <c r="TPW508" s="23"/>
      <c r="TPX508" s="19"/>
      <c r="TQH508" s="23"/>
      <c r="TQI508" s="19"/>
      <c r="TQS508" s="23"/>
      <c r="TQT508" s="19"/>
      <c r="TRD508" s="23"/>
      <c r="TRE508" s="19"/>
      <c r="TRO508" s="23"/>
      <c r="TRP508" s="19"/>
      <c r="TRZ508" s="23"/>
      <c r="TSA508" s="19"/>
      <c r="TSK508" s="23"/>
      <c r="TSL508" s="19"/>
      <c r="TSV508" s="23"/>
      <c r="TSW508" s="19"/>
      <c r="TTG508" s="23"/>
      <c r="TTH508" s="19"/>
      <c r="TTR508" s="23"/>
      <c r="TTS508" s="19"/>
      <c r="TUC508" s="23"/>
      <c r="TUD508" s="19"/>
      <c r="TUN508" s="23"/>
      <c r="TUO508" s="19"/>
      <c r="TUY508" s="23"/>
      <c r="TUZ508" s="19"/>
      <c r="TVJ508" s="23"/>
      <c r="TVK508" s="19"/>
      <c r="TVU508" s="23"/>
      <c r="TVV508" s="19"/>
      <c r="TWF508" s="23"/>
      <c r="TWG508" s="19"/>
      <c r="TWQ508" s="23"/>
      <c r="TWR508" s="19"/>
      <c r="TXB508" s="23"/>
      <c r="TXC508" s="19"/>
      <c r="TXM508" s="23"/>
      <c r="TXN508" s="19"/>
      <c r="TXX508" s="23"/>
      <c r="TXY508" s="19"/>
      <c r="TYI508" s="23"/>
      <c r="TYJ508" s="19"/>
      <c r="TYT508" s="23"/>
      <c r="TYU508" s="19"/>
      <c r="TZE508" s="23"/>
      <c r="TZF508" s="19"/>
      <c r="TZP508" s="23"/>
      <c r="TZQ508" s="19"/>
      <c r="UAA508" s="23"/>
      <c r="UAB508" s="19"/>
      <c r="UAL508" s="23"/>
      <c r="UAM508" s="19"/>
      <c r="UAW508" s="23"/>
      <c r="UAX508" s="19"/>
      <c r="UBH508" s="23"/>
      <c r="UBI508" s="19"/>
      <c r="UBS508" s="23"/>
      <c r="UBT508" s="19"/>
      <c r="UCD508" s="23"/>
      <c r="UCE508" s="19"/>
      <c r="UCO508" s="23"/>
      <c r="UCP508" s="19"/>
      <c r="UCZ508" s="23"/>
      <c r="UDA508" s="19"/>
      <c r="UDK508" s="23"/>
      <c r="UDL508" s="19"/>
      <c r="UDV508" s="23"/>
      <c r="UDW508" s="19"/>
      <c r="UEG508" s="23"/>
      <c r="UEH508" s="19"/>
      <c r="UER508" s="23"/>
      <c r="UES508" s="19"/>
      <c r="UFC508" s="23"/>
      <c r="UFD508" s="19"/>
      <c r="UFN508" s="23"/>
      <c r="UFO508" s="19"/>
      <c r="UFY508" s="23"/>
      <c r="UFZ508" s="19"/>
      <c r="UGJ508" s="23"/>
      <c r="UGK508" s="19"/>
      <c r="UGU508" s="23"/>
      <c r="UGV508" s="19"/>
      <c r="UHF508" s="23"/>
      <c r="UHG508" s="19"/>
      <c r="UHQ508" s="23"/>
      <c r="UHR508" s="19"/>
      <c r="UIB508" s="23"/>
      <c r="UIC508" s="19"/>
      <c r="UIM508" s="23"/>
      <c r="UIN508" s="19"/>
      <c r="UIX508" s="23"/>
      <c r="UIY508" s="19"/>
      <c r="UJI508" s="23"/>
      <c r="UJJ508" s="19"/>
      <c r="UJT508" s="23"/>
      <c r="UJU508" s="19"/>
      <c r="UKE508" s="23"/>
      <c r="UKF508" s="19"/>
      <c r="UKP508" s="23"/>
      <c r="UKQ508" s="19"/>
      <c r="ULA508" s="23"/>
      <c r="ULB508" s="19"/>
      <c r="ULL508" s="23"/>
      <c r="ULM508" s="19"/>
      <c r="ULW508" s="23"/>
      <c r="ULX508" s="19"/>
      <c r="UMH508" s="23"/>
      <c r="UMI508" s="19"/>
      <c r="UMS508" s="23"/>
      <c r="UMT508" s="19"/>
      <c r="UND508" s="23"/>
      <c r="UNE508" s="19"/>
      <c r="UNO508" s="23"/>
      <c r="UNP508" s="19"/>
      <c r="UNZ508" s="23"/>
      <c r="UOA508" s="19"/>
      <c r="UOK508" s="23"/>
      <c r="UOL508" s="19"/>
      <c r="UOV508" s="23"/>
      <c r="UOW508" s="19"/>
      <c r="UPG508" s="23"/>
      <c r="UPH508" s="19"/>
      <c r="UPR508" s="23"/>
      <c r="UPS508" s="19"/>
      <c r="UQC508" s="23"/>
      <c r="UQD508" s="19"/>
      <c r="UQN508" s="23"/>
      <c r="UQO508" s="19"/>
      <c r="UQY508" s="23"/>
      <c r="UQZ508" s="19"/>
      <c r="URJ508" s="23"/>
      <c r="URK508" s="19"/>
      <c r="URU508" s="23"/>
      <c r="URV508" s="19"/>
      <c r="USF508" s="23"/>
      <c r="USG508" s="19"/>
      <c r="USQ508" s="23"/>
      <c r="USR508" s="19"/>
      <c r="UTB508" s="23"/>
      <c r="UTC508" s="19"/>
      <c r="UTM508" s="23"/>
      <c r="UTN508" s="19"/>
      <c r="UTX508" s="23"/>
      <c r="UTY508" s="19"/>
      <c r="UUI508" s="23"/>
      <c r="UUJ508" s="19"/>
      <c r="UUT508" s="23"/>
      <c r="UUU508" s="19"/>
      <c r="UVE508" s="23"/>
      <c r="UVF508" s="19"/>
      <c r="UVP508" s="23"/>
      <c r="UVQ508" s="19"/>
      <c r="UWA508" s="23"/>
      <c r="UWB508" s="19"/>
      <c r="UWL508" s="23"/>
      <c r="UWM508" s="19"/>
      <c r="UWW508" s="23"/>
      <c r="UWX508" s="19"/>
      <c r="UXH508" s="23"/>
      <c r="UXI508" s="19"/>
      <c r="UXS508" s="23"/>
      <c r="UXT508" s="19"/>
      <c r="UYD508" s="23"/>
      <c r="UYE508" s="19"/>
      <c r="UYO508" s="23"/>
      <c r="UYP508" s="19"/>
      <c r="UYZ508" s="23"/>
      <c r="UZA508" s="19"/>
      <c r="UZK508" s="23"/>
      <c r="UZL508" s="19"/>
      <c r="UZV508" s="23"/>
      <c r="UZW508" s="19"/>
      <c r="VAG508" s="23"/>
      <c r="VAH508" s="19"/>
      <c r="VAR508" s="23"/>
      <c r="VAS508" s="19"/>
      <c r="VBC508" s="23"/>
      <c r="VBD508" s="19"/>
      <c r="VBN508" s="23"/>
      <c r="VBO508" s="19"/>
      <c r="VBY508" s="23"/>
      <c r="VBZ508" s="19"/>
      <c r="VCJ508" s="23"/>
      <c r="VCK508" s="19"/>
      <c r="VCU508" s="23"/>
      <c r="VCV508" s="19"/>
      <c r="VDF508" s="23"/>
      <c r="VDG508" s="19"/>
      <c r="VDQ508" s="23"/>
      <c r="VDR508" s="19"/>
      <c r="VEB508" s="23"/>
      <c r="VEC508" s="19"/>
      <c r="VEM508" s="23"/>
      <c r="VEN508" s="19"/>
      <c r="VEX508" s="23"/>
      <c r="VEY508" s="19"/>
      <c r="VFI508" s="23"/>
      <c r="VFJ508" s="19"/>
      <c r="VFT508" s="23"/>
      <c r="VFU508" s="19"/>
      <c r="VGE508" s="23"/>
      <c r="VGF508" s="19"/>
      <c r="VGP508" s="23"/>
      <c r="VGQ508" s="19"/>
      <c r="VHA508" s="23"/>
      <c r="VHB508" s="19"/>
      <c r="VHL508" s="23"/>
      <c r="VHM508" s="19"/>
      <c r="VHW508" s="23"/>
      <c r="VHX508" s="19"/>
      <c r="VIH508" s="23"/>
      <c r="VII508" s="19"/>
      <c r="VIS508" s="23"/>
      <c r="VIT508" s="19"/>
      <c r="VJD508" s="23"/>
      <c r="VJE508" s="19"/>
      <c r="VJO508" s="23"/>
      <c r="VJP508" s="19"/>
      <c r="VJZ508" s="23"/>
      <c r="VKA508" s="19"/>
      <c r="VKK508" s="23"/>
      <c r="VKL508" s="19"/>
      <c r="VKV508" s="23"/>
      <c r="VKW508" s="19"/>
      <c r="VLG508" s="23"/>
      <c r="VLH508" s="19"/>
      <c r="VLR508" s="23"/>
      <c r="VLS508" s="19"/>
      <c r="VMC508" s="23"/>
      <c r="VMD508" s="19"/>
      <c r="VMN508" s="23"/>
      <c r="VMO508" s="19"/>
      <c r="VMY508" s="23"/>
      <c r="VMZ508" s="19"/>
      <c r="VNJ508" s="23"/>
      <c r="VNK508" s="19"/>
      <c r="VNU508" s="23"/>
      <c r="VNV508" s="19"/>
      <c r="VOF508" s="23"/>
      <c r="VOG508" s="19"/>
      <c r="VOQ508" s="23"/>
      <c r="VOR508" s="19"/>
      <c r="VPB508" s="23"/>
      <c r="VPC508" s="19"/>
      <c r="VPM508" s="23"/>
      <c r="VPN508" s="19"/>
      <c r="VPX508" s="23"/>
      <c r="VPY508" s="19"/>
      <c r="VQI508" s="23"/>
      <c r="VQJ508" s="19"/>
      <c r="VQT508" s="23"/>
      <c r="VQU508" s="19"/>
      <c r="VRE508" s="23"/>
      <c r="VRF508" s="19"/>
      <c r="VRP508" s="23"/>
      <c r="VRQ508" s="19"/>
      <c r="VSA508" s="23"/>
      <c r="VSB508" s="19"/>
      <c r="VSL508" s="23"/>
      <c r="VSM508" s="19"/>
      <c r="VSW508" s="23"/>
      <c r="VSX508" s="19"/>
      <c r="VTH508" s="23"/>
      <c r="VTI508" s="19"/>
      <c r="VTS508" s="23"/>
      <c r="VTT508" s="19"/>
      <c r="VUD508" s="23"/>
      <c r="VUE508" s="19"/>
      <c r="VUO508" s="23"/>
      <c r="VUP508" s="19"/>
      <c r="VUZ508" s="23"/>
      <c r="VVA508" s="19"/>
      <c r="VVK508" s="23"/>
      <c r="VVL508" s="19"/>
      <c r="VVV508" s="23"/>
      <c r="VVW508" s="19"/>
      <c r="VWG508" s="23"/>
      <c r="VWH508" s="19"/>
      <c r="VWR508" s="23"/>
      <c r="VWS508" s="19"/>
      <c r="VXC508" s="23"/>
      <c r="VXD508" s="19"/>
      <c r="VXN508" s="23"/>
      <c r="VXO508" s="19"/>
      <c r="VXY508" s="23"/>
      <c r="VXZ508" s="19"/>
      <c r="VYJ508" s="23"/>
      <c r="VYK508" s="19"/>
      <c r="VYU508" s="23"/>
      <c r="VYV508" s="19"/>
      <c r="VZF508" s="23"/>
      <c r="VZG508" s="19"/>
      <c r="VZQ508" s="23"/>
      <c r="VZR508" s="19"/>
      <c r="WAB508" s="23"/>
      <c r="WAC508" s="19"/>
      <c r="WAM508" s="23"/>
      <c r="WAN508" s="19"/>
      <c r="WAX508" s="23"/>
      <c r="WAY508" s="19"/>
      <c r="WBI508" s="23"/>
      <c r="WBJ508" s="19"/>
      <c r="WBT508" s="23"/>
      <c r="WBU508" s="19"/>
      <c r="WCE508" s="23"/>
      <c r="WCF508" s="19"/>
      <c r="WCP508" s="23"/>
      <c r="WCQ508" s="19"/>
      <c r="WDA508" s="23"/>
      <c r="WDB508" s="19"/>
      <c r="WDL508" s="23"/>
      <c r="WDM508" s="19"/>
      <c r="WDW508" s="23"/>
      <c r="WDX508" s="19"/>
      <c r="WEH508" s="23"/>
      <c r="WEI508" s="19"/>
      <c r="WES508" s="23"/>
      <c r="WET508" s="19"/>
      <c r="WFD508" s="23"/>
      <c r="WFE508" s="19"/>
      <c r="WFO508" s="23"/>
      <c r="WFP508" s="19"/>
      <c r="WFZ508" s="23"/>
      <c r="WGA508" s="19"/>
      <c r="WGK508" s="23"/>
      <c r="WGL508" s="19"/>
      <c r="WGV508" s="23"/>
      <c r="WGW508" s="19"/>
      <c r="WHG508" s="23"/>
      <c r="WHH508" s="19"/>
      <c r="WHR508" s="23"/>
      <c r="WHS508" s="19"/>
      <c r="WIC508" s="23"/>
      <c r="WID508" s="19"/>
      <c r="WIN508" s="23"/>
      <c r="WIO508" s="19"/>
      <c r="WIY508" s="23"/>
      <c r="WIZ508" s="19"/>
      <c r="WJJ508" s="23"/>
      <c r="WJK508" s="19"/>
      <c r="WJU508" s="23"/>
      <c r="WJV508" s="19"/>
      <c r="WKF508" s="23"/>
      <c r="WKG508" s="19"/>
      <c r="WKQ508" s="23"/>
      <c r="WKR508" s="19"/>
      <c r="WLB508" s="23"/>
      <c r="WLC508" s="19"/>
      <c r="WLM508" s="23"/>
      <c r="WLN508" s="19"/>
      <c r="WLX508" s="23"/>
      <c r="WLY508" s="19"/>
      <c r="WMI508" s="23"/>
      <c r="WMJ508" s="19"/>
      <c r="WMT508" s="23"/>
      <c r="WMU508" s="19"/>
      <c r="WNE508" s="23"/>
      <c r="WNF508" s="19"/>
      <c r="WNP508" s="23"/>
      <c r="WNQ508" s="19"/>
      <c r="WOA508" s="23"/>
      <c r="WOB508" s="19"/>
      <c r="WOL508" s="23"/>
      <c r="WOM508" s="19"/>
      <c r="WOW508" s="23"/>
      <c r="WOX508" s="19"/>
      <c r="WPH508" s="23"/>
      <c r="WPI508" s="19"/>
      <c r="WPS508" s="23"/>
      <c r="WPT508" s="19"/>
      <c r="WQD508" s="23"/>
      <c r="WQE508" s="19"/>
      <c r="WQO508" s="23"/>
      <c r="WQP508" s="19"/>
      <c r="WQZ508" s="23"/>
      <c r="WRA508" s="19"/>
      <c r="WRK508" s="23"/>
      <c r="WRL508" s="19"/>
      <c r="WRV508" s="23"/>
      <c r="WRW508" s="19"/>
      <c r="WSG508" s="23"/>
      <c r="WSH508" s="19"/>
      <c r="WSR508" s="23"/>
      <c r="WSS508" s="19"/>
      <c r="WTC508" s="23"/>
      <c r="WTD508" s="19"/>
      <c r="WTN508" s="23"/>
      <c r="WTO508" s="19"/>
      <c r="WTY508" s="23"/>
      <c r="WTZ508" s="19"/>
      <c r="WUJ508" s="23"/>
      <c r="WUK508" s="19"/>
      <c r="WUU508" s="23"/>
      <c r="WUV508" s="19"/>
      <c r="WVF508" s="23"/>
      <c r="WVG508" s="19"/>
      <c r="WVQ508" s="23"/>
      <c r="WVR508" s="19"/>
      <c r="WWB508" s="23"/>
      <c r="WWC508" s="19"/>
      <c r="WWM508" s="23"/>
      <c r="WWN508" s="19"/>
      <c r="WWX508" s="23"/>
      <c r="WWY508" s="19"/>
      <c r="WXI508" s="23"/>
      <c r="WXJ508" s="19"/>
      <c r="WXT508" s="23"/>
      <c r="WXU508" s="19"/>
      <c r="WYE508" s="23"/>
      <c r="WYF508" s="19"/>
      <c r="WYP508" s="23"/>
      <c r="WYQ508" s="19"/>
      <c r="WZA508" s="23"/>
      <c r="WZB508" s="19"/>
      <c r="WZL508" s="23"/>
      <c r="WZM508" s="19"/>
      <c r="WZW508" s="23"/>
      <c r="WZX508" s="19"/>
      <c r="XAH508" s="23"/>
      <c r="XAI508" s="19"/>
      <c r="XAS508" s="23"/>
      <c r="XAT508" s="19"/>
      <c r="XBD508" s="23"/>
      <c r="XBE508" s="19"/>
      <c r="XBO508" s="23"/>
      <c r="XBP508" s="19"/>
      <c r="XBZ508" s="23"/>
      <c r="XCA508" s="19"/>
      <c r="XCK508" s="23"/>
      <c r="XCL508" s="19"/>
      <c r="XCV508" s="23"/>
      <c r="XCW508" s="19"/>
      <c r="XDG508" s="23"/>
      <c r="XDH508" s="19"/>
      <c r="XDR508" s="23"/>
      <c r="XDS508" s="19"/>
      <c r="XEC508" s="23"/>
      <c r="XED508" s="19"/>
      <c r="XEN508" s="23"/>
      <c r="XEO508" s="19"/>
      <c r="XEY508" s="23"/>
      <c r="XEZ508" s="19"/>
    </row>
    <row r="509" spans="1:1024 1034:2047 2057:3070 3080:4093 4103:5116 5126:6139 6149:7162 7172:8185 8195:9208 9218:10231 10241:12288 12298:13311 13321:14334 14344:15357 15367:16380" s="8" customFormat="1" ht="11.25" customHeight="1" x14ac:dyDescent="0.2">
      <c r="A509" s="19" t="s">
        <v>73</v>
      </c>
      <c r="B509" s="8">
        <v>599826.63197999995</v>
      </c>
      <c r="C509" s="8">
        <v>429280.766</v>
      </c>
      <c r="D509" s="8">
        <v>35351.471340000004</v>
      </c>
      <c r="E509" s="8">
        <v>464632.23733999999</v>
      </c>
      <c r="F509" s="8">
        <v>451399.67813000001</v>
      </c>
      <c r="G509" s="8">
        <v>157649.00357999999</v>
      </c>
      <c r="H509" s="8">
        <v>5143.4991500000006</v>
      </c>
      <c r="I509" s="8">
        <v>3573.9849000000004</v>
      </c>
      <c r="J509" s="8">
        <v>1082398.4031</v>
      </c>
      <c r="K509" s="23">
        <v>55.416437262110726</v>
      </c>
      <c r="L509"/>
      <c r="M509"/>
      <c r="N509"/>
      <c r="O509"/>
      <c r="P509"/>
      <c r="Q509"/>
      <c r="R509"/>
      <c r="S509"/>
      <c r="T509"/>
      <c r="U509"/>
      <c r="V509"/>
      <c r="W509" s="19"/>
      <c r="AG509" s="23"/>
      <c r="AH509" s="19"/>
      <c r="AR509" s="23"/>
      <c r="AS509" s="19"/>
      <c r="BC509" s="23"/>
      <c r="BD509" s="19"/>
      <c r="BN509" s="23"/>
      <c r="BO509" s="19"/>
      <c r="BY509" s="23"/>
      <c r="BZ509" s="19"/>
      <c r="CJ509" s="23"/>
      <c r="CK509" s="19"/>
      <c r="CU509" s="23"/>
      <c r="CV509" s="19"/>
      <c r="DF509" s="23"/>
      <c r="DG509" s="19"/>
      <c r="DQ509" s="23"/>
      <c r="DR509" s="19"/>
      <c r="EB509" s="23"/>
      <c r="EC509" s="19"/>
      <c r="EM509" s="23"/>
      <c r="EN509" s="19"/>
      <c r="EX509" s="23"/>
      <c r="EY509" s="19"/>
      <c r="FI509" s="23"/>
      <c r="FJ509" s="19"/>
      <c r="FT509" s="23"/>
      <c r="FU509" s="19"/>
      <c r="GE509" s="23"/>
      <c r="GF509" s="19"/>
      <c r="GP509" s="23"/>
      <c r="GQ509" s="19"/>
      <c r="HA509" s="23"/>
      <c r="HB509" s="19"/>
      <c r="HL509" s="23"/>
      <c r="HM509" s="19"/>
      <c r="HW509" s="23"/>
      <c r="HX509" s="19"/>
      <c r="IH509" s="23"/>
      <c r="II509" s="19"/>
      <c r="IS509" s="23"/>
      <c r="IT509" s="19"/>
      <c r="JD509" s="23"/>
      <c r="JE509" s="19"/>
      <c r="JO509" s="23"/>
      <c r="JP509" s="19"/>
      <c r="JZ509" s="23"/>
      <c r="KA509" s="19"/>
      <c r="KK509" s="23"/>
      <c r="KL509" s="19"/>
      <c r="KV509" s="23"/>
      <c r="KW509" s="19"/>
      <c r="LG509" s="23"/>
      <c r="LH509" s="19"/>
      <c r="LR509" s="23"/>
      <c r="LS509" s="19"/>
      <c r="MC509" s="23"/>
      <c r="MD509" s="19"/>
      <c r="MN509" s="23"/>
      <c r="MO509" s="19"/>
      <c r="MY509" s="23"/>
      <c r="MZ509" s="19"/>
      <c r="NJ509" s="23"/>
      <c r="NK509" s="19"/>
      <c r="NU509" s="23"/>
      <c r="NV509" s="19"/>
      <c r="OF509" s="23"/>
      <c r="OG509" s="19"/>
      <c r="OQ509" s="23"/>
      <c r="OR509" s="19"/>
      <c r="PB509" s="23"/>
      <c r="PC509" s="19"/>
      <c r="PM509" s="23"/>
      <c r="PN509" s="19"/>
      <c r="PX509" s="23"/>
      <c r="PY509" s="19"/>
      <c r="QI509" s="23"/>
      <c r="QJ509" s="19"/>
      <c r="QT509" s="23"/>
      <c r="QU509" s="19"/>
      <c r="RE509" s="23"/>
      <c r="RF509" s="19"/>
      <c r="RP509" s="23"/>
      <c r="RQ509" s="19"/>
      <c r="SA509" s="23"/>
      <c r="SB509" s="19"/>
      <c r="SL509" s="23"/>
      <c r="SM509" s="19"/>
      <c r="SW509" s="23"/>
      <c r="SX509" s="19"/>
      <c r="TH509" s="23"/>
      <c r="TI509" s="19"/>
      <c r="TS509" s="23"/>
      <c r="TT509" s="19"/>
      <c r="UD509" s="23"/>
      <c r="UE509" s="19"/>
      <c r="UO509" s="23"/>
      <c r="UP509" s="19"/>
      <c r="UZ509" s="23"/>
      <c r="VA509" s="19"/>
      <c r="VK509" s="23"/>
      <c r="VL509" s="19"/>
      <c r="VV509" s="23"/>
      <c r="VW509" s="19"/>
      <c r="WG509" s="23"/>
      <c r="WH509" s="19"/>
      <c r="WR509" s="23"/>
      <c r="WS509" s="19"/>
      <c r="XC509" s="23"/>
      <c r="XD509" s="19"/>
      <c r="XN509" s="23"/>
      <c r="XO509" s="19"/>
      <c r="XY509" s="23"/>
      <c r="XZ509" s="19"/>
      <c r="YJ509" s="23"/>
      <c r="YK509" s="19"/>
      <c r="YU509" s="23"/>
      <c r="YV509" s="19"/>
      <c r="ZF509" s="23"/>
      <c r="ZG509" s="19"/>
      <c r="ZQ509" s="23"/>
      <c r="ZR509" s="19"/>
      <c r="AAB509" s="23"/>
      <c r="AAC509" s="19"/>
      <c r="AAM509" s="23"/>
      <c r="AAN509" s="19"/>
      <c r="AAX509" s="23"/>
      <c r="AAY509" s="19"/>
      <c r="ABI509" s="23"/>
      <c r="ABJ509" s="19"/>
      <c r="ABT509" s="23"/>
      <c r="ABU509" s="19"/>
      <c r="ACE509" s="23"/>
      <c r="ACF509" s="19"/>
      <c r="ACP509" s="23"/>
      <c r="ACQ509" s="19"/>
      <c r="ADA509" s="23"/>
      <c r="ADB509" s="19"/>
      <c r="ADL509" s="23"/>
      <c r="ADM509" s="19"/>
      <c r="ADW509" s="23"/>
      <c r="ADX509" s="19"/>
      <c r="AEH509" s="23"/>
      <c r="AEI509" s="19"/>
      <c r="AES509" s="23"/>
      <c r="AET509" s="19"/>
      <c r="AFD509" s="23"/>
      <c r="AFE509" s="19"/>
      <c r="AFO509" s="23"/>
      <c r="AFP509" s="19"/>
      <c r="AFZ509" s="23"/>
      <c r="AGA509" s="19"/>
      <c r="AGK509" s="23"/>
      <c r="AGL509" s="19"/>
      <c r="AGV509" s="23"/>
      <c r="AGW509" s="19"/>
      <c r="AHG509" s="23"/>
      <c r="AHH509" s="19"/>
      <c r="AHR509" s="23"/>
      <c r="AHS509" s="19"/>
      <c r="AIC509" s="23"/>
      <c r="AID509" s="19"/>
      <c r="AIN509" s="23"/>
      <c r="AIO509" s="19"/>
      <c r="AIY509" s="23"/>
      <c r="AIZ509" s="19"/>
      <c r="AJJ509" s="23"/>
      <c r="AJK509" s="19"/>
      <c r="AJU509" s="23"/>
      <c r="AJV509" s="19"/>
      <c r="AKF509" s="23"/>
      <c r="AKG509" s="19"/>
      <c r="AKQ509" s="23"/>
      <c r="AKR509" s="19"/>
      <c r="ALB509" s="23"/>
      <c r="ALC509" s="19"/>
      <c r="ALM509" s="23"/>
      <c r="ALN509" s="19"/>
      <c r="ALX509" s="23"/>
      <c r="ALY509" s="19"/>
      <c r="AMI509" s="23"/>
      <c r="AMJ509" s="19"/>
      <c r="AMT509" s="23"/>
      <c r="AMU509" s="19"/>
      <c r="ANE509" s="23"/>
      <c r="ANF509" s="19"/>
      <c r="ANP509" s="23"/>
      <c r="ANQ509" s="19"/>
      <c r="AOA509" s="23"/>
      <c r="AOB509" s="19"/>
      <c r="AOL509" s="23"/>
      <c r="AOM509" s="19"/>
      <c r="AOW509" s="23"/>
      <c r="AOX509" s="19"/>
      <c r="APH509" s="23"/>
      <c r="API509" s="19"/>
      <c r="APS509" s="23"/>
      <c r="APT509" s="19"/>
      <c r="AQD509" s="23"/>
      <c r="AQE509" s="19"/>
      <c r="AQO509" s="23"/>
      <c r="AQP509" s="19"/>
      <c r="AQZ509" s="23"/>
      <c r="ARA509" s="19"/>
      <c r="ARK509" s="23"/>
      <c r="ARL509" s="19"/>
      <c r="ARV509" s="23"/>
      <c r="ARW509" s="19"/>
      <c r="ASG509" s="23"/>
      <c r="ASH509" s="19"/>
      <c r="ASR509" s="23"/>
      <c r="ASS509" s="19"/>
      <c r="ATC509" s="23"/>
      <c r="ATD509" s="19"/>
      <c r="ATN509" s="23"/>
      <c r="ATO509" s="19"/>
      <c r="ATY509" s="23"/>
      <c r="ATZ509" s="19"/>
      <c r="AUJ509" s="23"/>
      <c r="AUK509" s="19"/>
      <c r="AUU509" s="23"/>
      <c r="AUV509" s="19"/>
      <c r="AVF509" s="23"/>
      <c r="AVG509" s="19"/>
      <c r="AVQ509" s="23"/>
      <c r="AVR509" s="19"/>
      <c r="AWB509" s="23"/>
      <c r="AWC509" s="19"/>
      <c r="AWM509" s="23"/>
      <c r="AWN509" s="19"/>
      <c r="AWX509" s="23"/>
      <c r="AWY509" s="19"/>
      <c r="AXI509" s="23"/>
      <c r="AXJ509" s="19"/>
      <c r="AXT509" s="23"/>
      <c r="AXU509" s="19"/>
      <c r="AYE509" s="23"/>
      <c r="AYF509" s="19"/>
      <c r="AYP509" s="23"/>
      <c r="AYQ509" s="19"/>
      <c r="AZA509" s="23"/>
      <c r="AZB509" s="19"/>
      <c r="AZL509" s="23"/>
      <c r="AZM509" s="19"/>
      <c r="AZW509" s="23"/>
      <c r="AZX509" s="19"/>
      <c r="BAH509" s="23"/>
      <c r="BAI509" s="19"/>
      <c r="BAS509" s="23"/>
      <c r="BAT509" s="19"/>
      <c r="BBD509" s="23"/>
      <c r="BBE509" s="19"/>
      <c r="BBO509" s="23"/>
      <c r="BBP509" s="19"/>
      <c r="BBZ509" s="23"/>
      <c r="BCA509" s="19"/>
      <c r="BCK509" s="23"/>
      <c r="BCL509" s="19"/>
      <c r="BCV509" s="23"/>
      <c r="BCW509" s="19"/>
      <c r="BDG509" s="23"/>
      <c r="BDH509" s="19"/>
      <c r="BDR509" s="23"/>
      <c r="BDS509" s="19"/>
      <c r="BEC509" s="23"/>
      <c r="BED509" s="19"/>
      <c r="BEN509" s="23"/>
      <c r="BEO509" s="19"/>
      <c r="BEY509" s="23"/>
      <c r="BEZ509" s="19"/>
      <c r="BFJ509" s="23"/>
      <c r="BFK509" s="19"/>
      <c r="BFU509" s="23"/>
      <c r="BFV509" s="19"/>
      <c r="BGF509" s="23"/>
      <c r="BGG509" s="19"/>
      <c r="BGQ509" s="23"/>
      <c r="BGR509" s="19"/>
      <c r="BHB509" s="23"/>
      <c r="BHC509" s="19"/>
      <c r="BHM509" s="23"/>
      <c r="BHN509" s="19"/>
      <c r="BHX509" s="23"/>
      <c r="BHY509" s="19"/>
      <c r="BII509" s="23"/>
      <c r="BIJ509" s="19"/>
      <c r="BIT509" s="23"/>
      <c r="BIU509" s="19"/>
      <c r="BJE509" s="23"/>
      <c r="BJF509" s="19"/>
      <c r="BJP509" s="23"/>
      <c r="BJQ509" s="19"/>
      <c r="BKA509" s="23"/>
      <c r="BKB509" s="19"/>
      <c r="BKL509" s="23"/>
      <c r="BKM509" s="19"/>
      <c r="BKW509" s="23"/>
      <c r="BKX509" s="19"/>
      <c r="BLH509" s="23"/>
      <c r="BLI509" s="19"/>
      <c r="BLS509" s="23"/>
      <c r="BLT509" s="19"/>
      <c r="BMD509" s="23"/>
      <c r="BME509" s="19"/>
      <c r="BMO509" s="23"/>
      <c r="BMP509" s="19"/>
      <c r="BMZ509" s="23"/>
      <c r="BNA509" s="19"/>
      <c r="BNK509" s="23"/>
      <c r="BNL509" s="19"/>
      <c r="BNV509" s="23"/>
      <c r="BNW509" s="19"/>
      <c r="BOG509" s="23"/>
      <c r="BOH509" s="19"/>
      <c r="BOR509" s="23"/>
      <c r="BOS509" s="19"/>
      <c r="BPC509" s="23"/>
      <c r="BPD509" s="19"/>
      <c r="BPN509" s="23"/>
      <c r="BPO509" s="19"/>
      <c r="BPY509" s="23"/>
      <c r="BPZ509" s="19"/>
      <c r="BQJ509" s="23"/>
      <c r="BQK509" s="19"/>
      <c r="BQU509" s="23"/>
      <c r="BQV509" s="19"/>
      <c r="BRF509" s="23"/>
      <c r="BRG509" s="19"/>
      <c r="BRQ509" s="23"/>
      <c r="BRR509" s="19"/>
      <c r="BSB509" s="23"/>
      <c r="BSC509" s="19"/>
      <c r="BSM509" s="23"/>
      <c r="BSN509" s="19"/>
      <c r="BSX509" s="23"/>
      <c r="BSY509" s="19"/>
      <c r="BTI509" s="23"/>
      <c r="BTJ509" s="19"/>
      <c r="BTT509" s="23"/>
      <c r="BTU509" s="19"/>
      <c r="BUE509" s="23"/>
      <c r="BUF509" s="19"/>
      <c r="BUP509" s="23"/>
      <c r="BUQ509" s="19"/>
      <c r="BVA509" s="23"/>
      <c r="BVB509" s="19"/>
      <c r="BVL509" s="23"/>
      <c r="BVM509" s="19"/>
      <c r="BVW509" s="23"/>
      <c r="BVX509" s="19"/>
      <c r="BWH509" s="23"/>
      <c r="BWI509" s="19"/>
      <c r="BWS509" s="23"/>
      <c r="BWT509" s="19"/>
      <c r="BXD509" s="23"/>
      <c r="BXE509" s="19"/>
      <c r="BXO509" s="23"/>
      <c r="BXP509" s="19"/>
      <c r="BXZ509" s="23"/>
      <c r="BYA509" s="19"/>
      <c r="BYK509" s="23"/>
      <c r="BYL509" s="19"/>
      <c r="BYV509" s="23"/>
      <c r="BYW509" s="19"/>
      <c r="BZG509" s="23"/>
      <c r="BZH509" s="19"/>
      <c r="BZR509" s="23"/>
      <c r="BZS509" s="19"/>
      <c r="CAC509" s="23"/>
      <c r="CAD509" s="19"/>
      <c r="CAN509" s="23"/>
      <c r="CAO509" s="19"/>
      <c r="CAY509" s="23"/>
      <c r="CAZ509" s="19"/>
      <c r="CBJ509" s="23"/>
      <c r="CBK509" s="19"/>
      <c r="CBU509" s="23"/>
      <c r="CBV509" s="19"/>
      <c r="CCF509" s="23"/>
      <c r="CCG509" s="19"/>
      <c r="CCQ509" s="23"/>
      <c r="CCR509" s="19"/>
      <c r="CDB509" s="23"/>
      <c r="CDC509" s="19"/>
      <c r="CDM509" s="23"/>
      <c r="CDN509" s="19"/>
      <c r="CDX509" s="23"/>
      <c r="CDY509" s="19"/>
      <c r="CEI509" s="23"/>
      <c r="CEJ509" s="19"/>
      <c r="CET509" s="23"/>
      <c r="CEU509" s="19"/>
      <c r="CFE509" s="23"/>
      <c r="CFF509" s="19"/>
      <c r="CFP509" s="23"/>
      <c r="CFQ509" s="19"/>
      <c r="CGA509" s="23"/>
      <c r="CGB509" s="19"/>
      <c r="CGL509" s="23"/>
      <c r="CGM509" s="19"/>
      <c r="CGW509" s="23"/>
      <c r="CGX509" s="19"/>
      <c r="CHH509" s="23"/>
      <c r="CHI509" s="19"/>
      <c r="CHS509" s="23"/>
      <c r="CHT509" s="19"/>
      <c r="CID509" s="23"/>
      <c r="CIE509" s="19"/>
      <c r="CIO509" s="23"/>
      <c r="CIP509" s="19"/>
      <c r="CIZ509" s="23"/>
      <c r="CJA509" s="19"/>
      <c r="CJK509" s="23"/>
      <c r="CJL509" s="19"/>
      <c r="CJV509" s="23"/>
      <c r="CJW509" s="19"/>
      <c r="CKG509" s="23"/>
      <c r="CKH509" s="19"/>
      <c r="CKR509" s="23"/>
      <c r="CKS509" s="19"/>
      <c r="CLC509" s="23"/>
      <c r="CLD509" s="19"/>
      <c r="CLN509" s="23"/>
      <c r="CLO509" s="19"/>
      <c r="CLY509" s="23"/>
      <c r="CLZ509" s="19"/>
      <c r="CMJ509" s="23"/>
      <c r="CMK509" s="19"/>
      <c r="CMU509" s="23"/>
      <c r="CMV509" s="19"/>
      <c r="CNF509" s="23"/>
      <c r="CNG509" s="19"/>
      <c r="CNQ509" s="23"/>
      <c r="CNR509" s="19"/>
      <c r="COB509" s="23"/>
      <c r="COC509" s="19"/>
      <c r="COM509" s="23"/>
      <c r="CON509" s="19"/>
      <c r="COX509" s="23"/>
      <c r="COY509" s="19"/>
      <c r="CPI509" s="23"/>
      <c r="CPJ509" s="19"/>
      <c r="CPT509" s="23"/>
      <c r="CPU509" s="19"/>
      <c r="CQE509" s="23"/>
      <c r="CQF509" s="19"/>
      <c r="CQP509" s="23"/>
      <c r="CQQ509" s="19"/>
      <c r="CRA509" s="23"/>
      <c r="CRB509" s="19"/>
      <c r="CRL509" s="23"/>
      <c r="CRM509" s="19"/>
      <c r="CRW509" s="23"/>
      <c r="CRX509" s="19"/>
      <c r="CSH509" s="23"/>
      <c r="CSI509" s="19"/>
      <c r="CSS509" s="23"/>
      <c r="CST509" s="19"/>
      <c r="CTD509" s="23"/>
      <c r="CTE509" s="19"/>
      <c r="CTO509" s="23"/>
      <c r="CTP509" s="19"/>
      <c r="CTZ509" s="23"/>
      <c r="CUA509" s="19"/>
      <c r="CUK509" s="23"/>
      <c r="CUL509" s="19"/>
      <c r="CUV509" s="23"/>
      <c r="CUW509" s="19"/>
      <c r="CVG509" s="23"/>
      <c r="CVH509" s="19"/>
      <c r="CVR509" s="23"/>
      <c r="CVS509" s="19"/>
      <c r="CWC509" s="23"/>
      <c r="CWD509" s="19"/>
      <c r="CWN509" s="23"/>
      <c r="CWO509" s="19"/>
      <c r="CWY509" s="23"/>
      <c r="CWZ509" s="19"/>
      <c r="CXJ509" s="23"/>
      <c r="CXK509" s="19"/>
      <c r="CXU509" s="23"/>
      <c r="CXV509" s="19"/>
      <c r="CYF509" s="23"/>
      <c r="CYG509" s="19"/>
      <c r="CYQ509" s="23"/>
      <c r="CYR509" s="19"/>
      <c r="CZB509" s="23"/>
      <c r="CZC509" s="19"/>
      <c r="CZM509" s="23"/>
      <c r="CZN509" s="19"/>
      <c r="CZX509" s="23"/>
      <c r="CZY509" s="19"/>
      <c r="DAI509" s="23"/>
      <c r="DAJ509" s="19"/>
      <c r="DAT509" s="23"/>
      <c r="DAU509" s="19"/>
      <c r="DBE509" s="23"/>
      <c r="DBF509" s="19"/>
      <c r="DBP509" s="23"/>
      <c r="DBQ509" s="19"/>
      <c r="DCA509" s="23"/>
      <c r="DCB509" s="19"/>
      <c r="DCL509" s="23"/>
      <c r="DCM509" s="19"/>
      <c r="DCW509" s="23"/>
      <c r="DCX509" s="19"/>
      <c r="DDH509" s="23"/>
      <c r="DDI509" s="19"/>
      <c r="DDS509" s="23"/>
      <c r="DDT509" s="19"/>
      <c r="DED509" s="23"/>
      <c r="DEE509" s="19"/>
      <c r="DEO509" s="23"/>
      <c r="DEP509" s="19"/>
      <c r="DEZ509" s="23"/>
      <c r="DFA509" s="19"/>
      <c r="DFK509" s="23"/>
      <c r="DFL509" s="19"/>
      <c r="DFV509" s="23"/>
      <c r="DFW509" s="19"/>
      <c r="DGG509" s="23"/>
      <c r="DGH509" s="19"/>
      <c r="DGR509" s="23"/>
      <c r="DGS509" s="19"/>
      <c r="DHC509" s="23"/>
      <c r="DHD509" s="19"/>
      <c r="DHN509" s="23"/>
      <c r="DHO509" s="19"/>
      <c r="DHY509" s="23"/>
      <c r="DHZ509" s="19"/>
      <c r="DIJ509" s="23"/>
      <c r="DIK509" s="19"/>
      <c r="DIU509" s="23"/>
      <c r="DIV509" s="19"/>
      <c r="DJF509" s="23"/>
      <c r="DJG509" s="19"/>
      <c r="DJQ509" s="23"/>
      <c r="DJR509" s="19"/>
      <c r="DKB509" s="23"/>
      <c r="DKC509" s="19"/>
      <c r="DKM509" s="23"/>
      <c r="DKN509" s="19"/>
      <c r="DKX509" s="23"/>
      <c r="DKY509" s="19"/>
      <c r="DLI509" s="23"/>
      <c r="DLJ509" s="19"/>
      <c r="DLT509" s="23"/>
      <c r="DLU509" s="19"/>
      <c r="DME509" s="23"/>
      <c r="DMF509" s="19"/>
      <c r="DMP509" s="23"/>
      <c r="DMQ509" s="19"/>
      <c r="DNA509" s="23"/>
      <c r="DNB509" s="19"/>
      <c r="DNL509" s="23"/>
      <c r="DNM509" s="19"/>
      <c r="DNW509" s="23"/>
      <c r="DNX509" s="19"/>
      <c r="DOH509" s="23"/>
      <c r="DOI509" s="19"/>
      <c r="DOS509" s="23"/>
      <c r="DOT509" s="19"/>
      <c r="DPD509" s="23"/>
      <c r="DPE509" s="19"/>
      <c r="DPO509" s="23"/>
      <c r="DPP509" s="19"/>
      <c r="DPZ509" s="23"/>
      <c r="DQA509" s="19"/>
      <c r="DQK509" s="23"/>
      <c r="DQL509" s="19"/>
      <c r="DQV509" s="23"/>
      <c r="DQW509" s="19"/>
      <c r="DRG509" s="23"/>
      <c r="DRH509" s="19"/>
      <c r="DRR509" s="23"/>
      <c r="DRS509" s="19"/>
      <c r="DSC509" s="23"/>
      <c r="DSD509" s="19"/>
      <c r="DSN509" s="23"/>
      <c r="DSO509" s="19"/>
      <c r="DSY509" s="23"/>
      <c r="DSZ509" s="19"/>
      <c r="DTJ509" s="23"/>
      <c r="DTK509" s="19"/>
      <c r="DTU509" s="23"/>
      <c r="DTV509" s="19"/>
      <c r="DUF509" s="23"/>
      <c r="DUG509" s="19"/>
      <c r="DUQ509" s="23"/>
      <c r="DUR509" s="19"/>
      <c r="DVB509" s="23"/>
      <c r="DVC509" s="19"/>
      <c r="DVM509" s="23"/>
      <c r="DVN509" s="19"/>
      <c r="DVX509" s="23"/>
      <c r="DVY509" s="19"/>
      <c r="DWI509" s="23"/>
      <c r="DWJ509" s="19"/>
      <c r="DWT509" s="23"/>
      <c r="DWU509" s="19"/>
      <c r="DXE509" s="23"/>
      <c r="DXF509" s="19"/>
      <c r="DXP509" s="23"/>
      <c r="DXQ509" s="19"/>
      <c r="DYA509" s="23"/>
      <c r="DYB509" s="19"/>
      <c r="DYL509" s="23"/>
      <c r="DYM509" s="19"/>
      <c r="DYW509" s="23"/>
      <c r="DYX509" s="19"/>
      <c r="DZH509" s="23"/>
      <c r="DZI509" s="19"/>
      <c r="DZS509" s="23"/>
      <c r="DZT509" s="19"/>
      <c r="EAD509" s="23"/>
      <c r="EAE509" s="19"/>
      <c r="EAO509" s="23"/>
      <c r="EAP509" s="19"/>
      <c r="EAZ509" s="23"/>
      <c r="EBA509" s="19"/>
      <c r="EBK509" s="23"/>
      <c r="EBL509" s="19"/>
      <c r="EBV509" s="23"/>
      <c r="EBW509" s="19"/>
      <c r="ECG509" s="23"/>
      <c r="ECH509" s="19"/>
      <c r="ECR509" s="23"/>
      <c r="ECS509" s="19"/>
      <c r="EDC509" s="23"/>
      <c r="EDD509" s="19"/>
      <c r="EDN509" s="23"/>
      <c r="EDO509" s="19"/>
      <c r="EDY509" s="23"/>
      <c r="EDZ509" s="19"/>
      <c r="EEJ509" s="23"/>
      <c r="EEK509" s="19"/>
      <c r="EEU509" s="23"/>
      <c r="EEV509" s="19"/>
      <c r="EFF509" s="23"/>
      <c r="EFG509" s="19"/>
      <c r="EFQ509" s="23"/>
      <c r="EFR509" s="19"/>
      <c r="EGB509" s="23"/>
      <c r="EGC509" s="19"/>
      <c r="EGM509" s="23"/>
      <c r="EGN509" s="19"/>
      <c r="EGX509" s="23"/>
      <c r="EGY509" s="19"/>
      <c r="EHI509" s="23"/>
      <c r="EHJ509" s="19"/>
      <c r="EHT509" s="23"/>
      <c r="EHU509" s="19"/>
      <c r="EIE509" s="23"/>
      <c r="EIF509" s="19"/>
      <c r="EIP509" s="23"/>
      <c r="EIQ509" s="19"/>
      <c r="EJA509" s="23"/>
      <c r="EJB509" s="19"/>
      <c r="EJL509" s="23"/>
      <c r="EJM509" s="19"/>
      <c r="EJW509" s="23"/>
      <c r="EJX509" s="19"/>
      <c r="EKH509" s="23"/>
      <c r="EKI509" s="19"/>
      <c r="EKS509" s="23"/>
      <c r="EKT509" s="19"/>
      <c r="ELD509" s="23"/>
      <c r="ELE509" s="19"/>
      <c r="ELO509" s="23"/>
      <c r="ELP509" s="19"/>
      <c r="ELZ509" s="23"/>
      <c r="EMA509" s="19"/>
      <c r="EMK509" s="23"/>
      <c r="EML509" s="19"/>
      <c r="EMV509" s="23"/>
      <c r="EMW509" s="19"/>
      <c r="ENG509" s="23"/>
      <c r="ENH509" s="19"/>
      <c r="ENR509" s="23"/>
      <c r="ENS509" s="19"/>
      <c r="EOC509" s="23"/>
      <c r="EOD509" s="19"/>
      <c r="EON509" s="23"/>
      <c r="EOO509" s="19"/>
      <c r="EOY509" s="23"/>
      <c r="EOZ509" s="19"/>
      <c r="EPJ509" s="23"/>
      <c r="EPK509" s="19"/>
      <c r="EPU509" s="23"/>
      <c r="EPV509" s="19"/>
      <c r="EQF509" s="23"/>
      <c r="EQG509" s="19"/>
      <c r="EQQ509" s="23"/>
      <c r="EQR509" s="19"/>
      <c r="ERB509" s="23"/>
      <c r="ERC509" s="19"/>
      <c r="ERM509" s="23"/>
      <c r="ERN509" s="19"/>
      <c r="ERX509" s="23"/>
      <c r="ERY509" s="19"/>
      <c r="ESI509" s="23"/>
      <c r="ESJ509" s="19"/>
      <c r="EST509" s="23"/>
      <c r="ESU509" s="19"/>
      <c r="ETE509" s="23"/>
      <c r="ETF509" s="19"/>
      <c r="ETP509" s="23"/>
      <c r="ETQ509" s="19"/>
      <c r="EUA509" s="23"/>
      <c r="EUB509" s="19"/>
      <c r="EUL509" s="23"/>
      <c r="EUM509" s="19"/>
      <c r="EUW509" s="23"/>
      <c r="EUX509" s="19"/>
      <c r="EVH509" s="23"/>
      <c r="EVI509" s="19"/>
      <c r="EVS509" s="23"/>
      <c r="EVT509" s="19"/>
      <c r="EWD509" s="23"/>
      <c r="EWE509" s="19"/>
      <c r="EWO509" s="23"/>
      <c r="EWP509" s="19"/>
      <c r="EWZ509" s="23"/>
      <c r="EXA509" s="19"/>
      <c r="EXK509" s="23"/>
      <c r="EXL509" s="19"/>
      <c r="EXV509" s="23"/>
      <c r="EXW509" s="19"/>
      <c r="EYG509" s="23"/>
      <c r="EYH509" s="19"/>
      <c r="EYR509" s="23"/>
      <c r="EYS509" s="19"/>
      <c r="EZC509" s="23"/>
      <c r="EZD509" s="19"/>
      <c r="EZN509" s="23"/>
      <c r="EZO509" s="19"/>
      <c r="EZY509" s="23"/>
      <c r="EZZ509" s="19"/>
      <c r="FAJ509" s="23"/>
      <c r="FAK509" s="19"/>
      <c r="FAU509" s="23"/>
      <c r="FAV509" s="19"/>
      <c r="FBF509" s="23"/>
      <c r="FBG509" s="19"/>
      <c r="FBQ509" s="23"/>
      <c r="FBR509" s="19"/>
      <c r="FCB509" s="23"/>
      <c r="FCC509" s="19"/>
      <c r="FCM509" s="23"/>
      <c r="FCN509" s="19"/>
      <c r="FCX509" s="23"/>
      <c r="FCY509" s="19"/>
      <c r="FDI509" s="23"/>
      <c r="FDJ509" s="19"/>
      <c r="FDT509" s="23"/>
      <c r="FDU509" s="19"/>
      <c r="FEE509" s="23"/>
      <c r="FEF509" s="19"/>
      <c r="FEP509" s="23"/>
      <c r="FEQ509" s="19"/>
      <c r="FFA509" s="23"/>
      <c r="FFB509" s="19"/>
      <c r="FFL509" s="23"/>
      <c r="FFM509" s="19"/>
      <c r="FFW509" s="23"/>
      <c r="FFX509" s="19"/>
      <c r="FGH509" s="23"/>
      <c r="FGI509" s="19"/>
      <c r="FGS509" s="23"/>
      <c r="FGT509" s="19"/>
      <c r="FHD509" s="23"/>
      <c r="FHE509" s="19"/>
      <c r="FHO509" s="23"/>
      <c r="FHP509" s="19"/>
      <c r="FHZ509" s="23"/>
      <c r="FIA509" s="19"/>
      <c r="FIK509" s="23"/>
      <c r="FIL509" s="19"/>
      <c r="FIV509" s="23"/>
      <c r="FIW509" s="19"/>
      <c r="FJG509" s="23"/>
      <c r="FJH509" s="19"/>
      <c r="FJR509" s="23"/>
      <c r="FJS509" s="19"/>
      <c r="FKC509" s="23"/>
      <c r="FKD509" s="19"/>
      <c r="FKN509" s="23"/>
      <c r="FKO509" s="19"/>
      <c r="FKY509" s="23"/>
      <c r="FKZ509" s="19"/>
      <c r="FLJ509" s="23"/>
      <c r="FLK509" s="19"/>
      <c r="FLU509" s="23"/>
      <c r="FLV509" s="19"/>
      <c r="FMF509" s="23"/>
      <c r="FMG509" s="19"/>
      <c r="FMQ509" s="23"/>
      <c r="FMR509" s="19"/>
      <c r="FNB509" s="23"/>
      <c r="FNC509" s="19"/>
      <c r="FNM509" s="23"/>
      <c r="FNN509" s="19"/>
      <c r="FNX509" s="23"/>
      <c r="FNY509" s="19"/>
      <c r="FOI509" s="23"/>
      <c r="FOJ509" s="19"/>
      <c r="FOT509" s="23"/>
      <c r="FOU509" s="19"/>
      <c r="FPE509" s="23"/>
      <c r="FPF509" s="19"/>
      <c r="FPP509" s="23"/>
      <c r="FPQ509" s="19"/>
      <c r="FQA509" s="23"/>
      <c r="FQB509" s="19"/>
      <c r="FQL509" s="23"/>
      <c r="FQM509" s="19"/>
      <c r="FQW509" s="23"/>
      <c r="FQX509" s="19"/>
      <c r="FRH509" s="23"/>
      <c r="FRI509" s="19"/>
      <c r="FRS509" s="23"/>
      <c r="FRT509" s="19"/>
      <c r="FSD509" s="23"/>
      <c r="FSE509" s="19"/>
      <c r="FSO509" s="23"/>
      <c r="FSP509" s="19"/>
      <c r="FSZ509" s="23"/>
      <c r="FTA509" s="19"/>
      <c r="FTK509" s="23"/>
      <c r="FTL509" s="19"/>
      <c r="FTV509" s="23"/>
      <c r="FTW509" s="19"/>
      <c r="FUG509" s="23"/>
      <c r="FUH509" s="19"/>
      <c r="FUR509" s="23"/>
      <c r="FUS509" s="19"/>
      <c r="FVC509" s="23"/>
      <c r="FVD509" s="19"/>
      <c r="FVN509" s="23"/>
      <c r="FVO509" s="19"/>
      <c r="FVY509" s="23"/>
      <c r="FVZ509" s="19"/>
      <c r="FWJ509" s="23"/>
      <c r="FWK509" s="19"/>
      <c r="FWU509" s="23"/>
      <c r="FWV509" s="19"/>
      <c r="FXF509" s="23"/>
      <c r="FXG509" s="19"/>
      <c r="FXQ509" s="23"/>
      <c r="FXR509" s="19"/>
      <c r="FYB509" s="23"/>
      <c r="FYC509" s="19"/>
      <c r="FYM509" s="23"/>
      <c r="FYN509" s="19"/>
      <c r="FYX509" s="23"/>
      <c r="FYY509" s="19"/>
      <c r="FZI509" s="23"/>
      <c r="FZJ509" s="19"/>
      <c r="FZT509" s="23"/>
      <c r="FZU509" s="19"/>
      <c r="GAE509" s="23"/>
      <c r="GAF509" s="19"/>
      <c r="GAP509" s="23"/>
      <c r="GAQ509" s="19"/>
      <c r="GBA509" s="23"/>
      <c r="GBB509" s="19"/>
      <c r="GBL509" s="23"/>
      <c r="GBM509" s="19"/>
      <c r="GBW509" s="23"/>
      <c r="GBX509" s="19"/>
      <c r="GCH509" s="23"/>
      <c r="GCI509" s="19"/>
      <c r="GCS509" s="23"/>
      <c r="GCT509" s="19"/>
      <c r="GDD509" s="23"/>
      <c r="GDE509" s="19"/>
      <c r="GDO509" s="23"/>
      <c r="GDP509" s="19"/>
      <c r="GDZ509" s="23"/>
      <c r="GEA509" s="19"/>
      <c r="GEK509" s="23"/>
      <c r="GEL509" s="19"/>
      <c r="GEV509" s="23"/>
      <c r="GEW509" s="19"/>
      <c r="GFG509" s="23"/>
      <c r="GFH509" s="19"/>
      <c r="GFR509" s="23"/>
      <c r="GFS509" s="19"/>
      <c r="GGC509" s="23"/>
      <c r="GGD509" s="19"/>
      <c r="GGN509" s="23"/>
      <c r="GGO509" s="19"/>
      <c r="GGY509" s="23"/>
      <c r="GGZ509" s="19"/>
      <c r="GHJ509" s="23"/>
      <c r="GHK509" s="19"/>
      <c r="GHU509" s="23"/>
      <c r="GHV509" s="19"/>
      <c r="GIF509" s="23"/>
      <c r="GIG509" s="19"/>
      <c r="GIQ509" s="23"/>
      <c r="GIR509" s="19"/>
      <c r="GJB509" s="23"/>
      <c r="GJC509" s="19"/>
      <c r="GJM509" s="23"/>
      <c r="GJN509" s="19"/>
      <c r="GJX509" s="23"/>
      <c r="GJY509" s="19"/>
      <c r="GKI509" s="23"/>
      <c r="GKJ509" s="19"/>
      <c r="GKT509" s="23"/>
      <c r="GKU509" s="19"/>
      <c r="GLE509" s="23"/>
      <c r="GLF509" s="19"/>
      <c r="GLP509" s="23"/>
      <c r="GLQ509" s="19"/>
      <c r="GMA509" s="23"/>
      <c r="GMB509" s="19"/>
      <c r="GML509" s="23"/>
      <c r="GMM509" s="19"/>
      <c r="GMW509" s="23"/>
      <c r="GMX509" s="19"/>
      <c r="GNH509" s="23"/>
      <c r="GNI509" s="19"/>
      <c r="GNS509" s="23"/>
      <c r="GNT509" s="19"/>
      <c r="GOD509" s="23"/>
      <c r="GOE509" s="19"/>
      <c r="GOO509" s="23"/>
      <c r="GOP509" s="19"/>
      <c r="GOZ509" s="23"/>
      <c r="GPA509" s="19"/>
      <c r="GPK509" s="23"/>
      <c r="GPL509" s="19"/>
      <c r="GPV509" s="23"/>
      <c r="GPW509" s="19"/>
      <c r="GQG509" s="23"/>
      <c r="GQH509" s="19"/>
      <c r="GQR509" s="23"/>
      <c r="GQS509" s="19"/>
      <c r="GRC509" s="23"/>
      <c r="GRD509" s="19"/>
      <c r="GRN509" s="23"/>
      <c r="GRO509" s="19"/>
      <c r="GRY509" s="23"/>
      <c r="GRZ509" s="19"/>
      <c r="GSJ509" s="23"/>
      <c r="GSK509" s="19"/>
      <c r="GSU509" s="23"/>
      <c r="GSV509" s="19"/>
      <c r="GTF509" s="23"/>
      <c r="GTG509" s="19"/>
      <c r="GTQ509" s="23"/>
      <c r="GTR509" s="19"/>
      <c r="GUB509" s="23"/>
      <c r="GUC509" s="19"/>
      <c r="GUM509" s="23"/>
      <c r="GUN509" s="19"/>
      <c r="GUX509" s="23"/>
      <c r="GUY509" s="19"/>
      <c r="GVI509" s="23"/>
      <c r="GVJ509" s="19"/>
      <c r="GVT509" s="23"/>
      <c r="GVU509" s="19"/>
      <c r="GWE509" s="23"/>
      <c r="GWF509" s="19"/>
      <c r="GWP509" s="23"/>
      <c r="GWQ509" s="19"/>
      <c r="GXA509" s="23"/>
      <c r="GXB509" s="19"/>
      <c r="GXL509" s="23"/>
      <c r="GXM509" s="19"/>
      <c r="GXW509" s="23"/>
      <c r="GXX509" s="19"/>
      <c r="GYH509" s="23"/>
      <c r="GYI509" s="19"/>
      <c r="GYS509" s="23"/>
      <c r="GYT509" s="19"/>
      <c r="GZD509" s="23"/>
      <c r="GZE509" s="19"/>
      <c r="GZO509" s="23"/>
      <c r="GZP509" s="19"/>
      <c r="GZZ509" s="23"/>
      <c r="HAA509" s="19"/>
      <c r="HAK509" s="23"/>
      <c r="HAL509" s="19"/>
      <c r="HAV509" s="23"/>
      <c r="HAW509" s="19"/>
      <c r="HBG509" s="23"/>
      <c r="HBH509" s="19"/>
      <c r="HBR509" s="23"/>
      <c r="HBS509" s="19"/>
      <c r="HCC509" s="23"/>
      <c r="HCD509" s="19"/>
      <c r="HCN509" s="23"/>
      <c r="HCO509" s="19"/>
      <c r="HCY509" s="23"/>
      <c r="HCZ509" s="19"/>
      <c r="HDJ509" s="23"/>
      <c r="HDK509" s="19"/>
      <c r="HDU509" s="23"/>
      <c r="HDV509" s="19"/>
      <c r="HEF509" s="23"/>
      <c r="HEG509" s="19"/>
      <c r="HEQ509" s="23"/>
      <c r="HER509" s="19"/>
      <c r="HFB509" s="23"/>
      <c r="HFC509" s="19"/>
      <c r="HFM509" s="23"/>
      <c r="HFN509" s="19"/>
      <c r="HFX509" s="23"/>
      <c r="HFY509" s="19"/>
      <c r="HGI509" s="23"/>
      <c r="HGJ509" s="19"/>
      <c r="HGT509" s="23"/>
      <c r="HGU509" s="19"/>
      <c r="HHE509" s="23"/>
      <c r="HHF509" s="19"/>
      <c r="HHP509" s="23"/>
      <c r="HHQ509" s="19"/>
      <c r="HIA509" s="23"/>
      <c r="HIB509" s="19"/>
      <c r="HIL509" s="23"/>
      <c r="HIM509" s="19"/>
      <c r="HIW509" s="23"/>
      <c r="HIX509" s="19"/>
      <c r="HJH509" s="23"/>
      <c r="HJI509" s="19"/>
      <c r="HJS509" s="23"/>
      <c r="HJT509" s="19"/>
      <c r="HKD509" s="23"/>
      <c r="HKE509" s="19"/>
      <c r="HKO509" s="23"/>
      <c r="HKP509" s="19"/>
      <c r="HKZ509" s="23"/>
      <c r="HLA509" s="19"/>
      <c r="HLK509" s="23"/>
      <c r="HLL509" s="19"/>
      <c r="HLV509" s="23"/>
      <c r="HLW509" s="19"/>
      <c r="HMG509" s="23"/>
      <c r="HMH509" s="19"/>
      <c r="HMR509" s="23"/>
      <c r="HMS509" s="19"/>
      <c r="HNC509" s="23"/>
      <c r="HND509" s="19"/>
      <c r="HNN509" s="23"/>
      <c r="HNO509" s="19"/>
      <c r="HNY509" s="23"/>
      <c r="HNZ509" s="19"/>
      <c r="HOJ509" s="23"/>
      <c r="HOK509" s="19"/>
      <c r="HOU509" s="23"/>
      <c r="HOV509" s="19"/>
      <c r="HPF509" s="23"/>
      <c r="HPG509" s="19"/>
      <c r="HPQ509" s="23"/>
      <c r="HPR509" s="19"/>
      <c r="HQB509" s="23"/>
      <c r="HQC509" s="19"/>
      <c r="HQM509" s="23"/>
      <c r="HQN509" s="19"/>
      <c r="HQX509" s="23"/>
      <c r="HQY509" s="19"/>
      <c r="HRI509" s="23"/>
      <c r="HRJ509" s="19"/>
      <c r="HRT509" s="23"/>
      <c r="HRU509" s="19"/>
      <c r="HSE509" s="23"/>
      <c r="HSF509" s="19"/>
      <c r="HSP509" s="23"/>
      <c r="HSQ509" s="19"/>
      <c r="HTA509" s="23"/>
      <c r="HTB509" s="19"/>
      <c r="HTL509" s="23"/>
      <c r="HTM509" s="19"/>
      <c r="HTW509" s="23"/>
      <c r="HTX509" s="19"/>
      <c r="HUH509" s="23"/>
      <c r="HUI509" s="19"/>
      <c r="HUS509" s="23"/>
      <c r="HUT509" s="19"/>
      <c r="HVD509" s="23"/>
      <c r="HVE509" s="19"/>
      <c r="HVO509" s="23"/>
      <c r="HVP509" s="19"/>
      <c r="HVZ509" s="23"/>
      <c r="HWA509" s="19"/>
      <c r="HWK509" s="23"/>
      <c r="HWL509" s="19"/>
      <c r="HWV509" s="23"/>
      <c r="HWW509" s="19"/>
      <c r="HXG509" s="23"/>
      <c r="HXH509" s="19"/>
      <c r="HXR509" s="23"/>
      <c r="HXS509" s="19"/>
      <c r="HYC509" s="23"/>
      <c r="HYD509" s="19"/>
      <c r="HYN509" s="23"/>
      <c r="HYO509" s="19"/>
      <c r="HYY509" s="23"/>
      <c r="HYZ509" s="19"/>
      <c r="HZJ509" s="23"/>
      <c r="HZK509" s="19"/>
      <c r="HZU509" s="23"/>
      <c r="HZV509" s="19"/>
      <c r="IAF509" s="23"/>
      <c r="IAG509" s="19"/>
      <c r="IAQ509" s="23"/>
      <c r="IAR509" s="19"/>
      <c r="IBB509" s="23"/>
      <c r="IBC509" s="19"/>
      <c r="IBM509" s="23"/>
      <c r="IBN509" s="19"/>
      <c r="IBX509" s="23"/>
      <c r="IBY509" s="19"/>
      <c r="ICI509" s="23"/>
      <c r="ICJ509" s="19"/>
      <c r="ICT509" s="23"/>
      <c r="ICU509" s="19"/>
      <c r="IDE509" s="23"/>
      <c r="IDF509" s="19"/>
      <c r="IDP509" s="23"/>
      <c r="IDQ509" s="19"/>
      <c r="IEA509" s="23"/>
      <c r="IEB509" s="19"/>
      <c r="IEL509" s="23"/>
      <c r="IEM509" s="19"/>
      <c r="IEW509" s="23"/>
      <c r="IEX509" s="19"/>
      <c r="IFH509" s="23"/>
      <c r="IFI509" s="19"/>
      <c r="IFS509" s="23"/>
      <c r="IFT509" s="19"/>
      <c r="IGD509" s="23"/>
      <c r="IGE509" s="19"/>
      <c r="IGO509" s="23"/>
      <c r="IGP509" s="19"/>
      <c r="IGZ509" s="23"/>
      <c r="IHA509" s="19"/>
      <c r="IHK509" s="23"/>
      <c r="IHL509" s="19"/>
      <c r="IHV509" s="23"/>
      <c r="IHW509" s="19"/>
      <c r="IIG509" s="23"/>
      <c r="IIH509" s="19"/>
      <c r="IIR509" s="23"/>
      <c r="IIS509" s="19"/>
      <c r="IJC509" s="23"/>
      <c r="IJD509" s="19"/>
      <c r="IJN509" s="23"/>
      <c r="IJO509" s="19"/>
      <c r="IJY509" s="23"/>
      <c r="IJZ509" s="19"/>
      <c r="IKJ509" s="23"/>
      <c r="IKK509" s="19"/>
      <c r="IKU509" s="23"/>
      <c r="IKV509" s="19"/>
      <c r="ILF509" s="23"/>
      <c r="ILG509" s="19"/>
      <c r="ILQ509" s="23"/>
      <c r="ILR509" s="19"/>
      <c r="IMB509" s="23"/>
      <c r="IMC509" s="19"/>
      <c r="IMM509" s="23"/>
      <c r="IMN509" s="19"/>
      <c r="IMX509" s="23"/>
      <c r="IMY509" s="19"/>
      <c r="INI509" s="23"/>
      <c r="INJ509" s="19"/>
      <c r="INT509" s="23"/>
      <c r="INU509" s="19"/>
      <c r="IOE509" s="23"/>
      <c r="IOF509" s="19"/>
      <c r="IOP509" s="23"/>
      <c r="IOQ509" s="19"/>
      <c r="IPA509" s="23"/>
      <c r="IPB509" s="19"/>
      <c r="IPL509" s="23"/>
      <c r="IPM509" s="19"/>
      <c r="IPW509" s="23"/>
      <c r="IPX509" s="19"/>
      <c r="IQH509" s="23"/>
      <c r="IQI509" s="19"/>
      <c r="IQS509" s="23"/>
      <c r="IQT509" s="19"/>
      <c r="IRD509" s="23"/>
      <c r="IRE509" s="19"/>
      <c r="IRO509" s="23"/>
      <c r="IRP509" s="19"/>
      <c r="IRZ509" s="23"/>
      <c r="ISA509" s="19"/>
      <c r="ISK509" s="23"/>
      <c r="ISL509" s="19"/>
      <c r="ISV509" s="23"/>
      <c r="ISW509" s="19"/>
      <c r="ITG509" s="23"/>
      <c r="ITH509" s="19"/>
      <c r="ITR509" s="23"/>
      <c r="ITS509" s="19"/>
      <c r="IUC509" s="23"/>
      <c r="IUD509" s="19"/>
      <c r="IUN509" s="23"/>
      <c r="IUO509" s="19"/>
      <c r="IUY509" s="23"/>
      <c r="IUZ509" s="19"/>
      <c r="IVJ509" s="23"/>
      <c r="IVK509" s="19"/>
      <c r="IVU509" s="23"/>
      <c r="IVV509" s="19"/>
      <c r="IWF509" s="23"/>
      <c r="IWG509" s="19"/>
      <c r="IWQ509" s="23"/>
      <c r="IWR509" s="19"/>
      <c r="IXB509" s="23"/>
      <c r="IXC509" s="19"/>
      <c r="IXM509" s="23"/>
      <c r="IXN509" s="19"/>
      <c r="IXX509" s="23"/>
      <c r="IXY509" s="19"/>
      <c r="IYI509" s="23"/>
      <c r="IYJ509" s="19"/>
      <c r="IYT509" s="23"/>
      <c r="IYU509" s="19"/>
      <c r="IZE509" s="23"/>
      <c r="IZF509" s="19"/>
      <c r="IZP509" s="23"/>
      <c r="IZQ509" s="19"/>
      <c r="JAA509" s="23"/>
      <c r="JAB509" s="19"/>
      <c r="JAL509" s="23"/>
      <c r="JAM509" s="19"/>
      <c r="JAW509" s="23"/>
      <c r="JAX509" s="19"/>
      <c r="JBH509" s="23"/>
      <c r="JBI509" s="19"/>
      <c r="JBS509" s="23"/>
      <c r="JBT509" s="19"/>
      <c r="JCD509" s="23"/>
      <c r="JCE509" s="19"/>
      <c r="JCO509" s="23"/>
      <c r="JCP509" s="19"/>
      <c r="JCZ509" s="23"/>
      <c r="JDA509" s="19"/>
      <c r="JDK509" s="23"/>
      <c r="JDL509" s="19"/>
      <c r="JDV509" s="23"/>
      <c r="JDW509" s="19"/>
      <c r="JEG509" s="23"/>
      <c r="JEH509" s="19"/>
      <c r="JER509" s="23"/>
      <c r="JES509" s="19"/>
      <c r="JFC509" s="23"/>
      <c r="JFD509" s="19"/>
      <c r="JFN509" s="23"/>
      <c r="JFO509" s="19"/>
      <c r="JFY509" s="23"/>
      <c r="JFZ509" s="19"/>
      <c r="JGJ509" s="23"/>
      <c r="JGK509" s="19"/>
      <c r="JGU509" s="23"/>
      <c r="JGV509" s="19"/>
      <c r="JHF509" s="23"/>
      <c r="JHG509" s="19"/>
      <c r="JHQ509" s="23"/>
      <c r="JHR509" s="19"/>
      <c r="JIB509" s="23"/>
      <c r="JIC509" s="19"/>
      <c r="JIM509" s="23"/>
      <c r="JIN509" s="19"/>
      <c r="JIX509" s="23"/>
      <c r="JIY509" s="19"/>
      <c r="JJI509" s="23"/>
      <c r="JJJ509" s="19"/>
      <c r="JJT509" s="23"/>
      <c r="JJU509" s="19"/>
      <c r="JKE509" s="23"/>
      <c r="JKF509" s="19"/>
      <c r="JKP509" s="23"/>
      <c r="JKQ509" s="19"/>
      <c r="JLA509" s="23"/>
      <c r="JLB509" s="19"/>
      <c r="JLL509" s="23"/>
      <c r="JLM509" s="19"/>
      <c r="JLW509" s="23"/>
      <c r="JLX509" s="19"/>
      <c r="JMH509" s="23"/>
      <c r="JMI509" s="19"/>
      <c r="JMS509" s="23"/>
      <c r="JMT509" s="19"/>
      <c r="JND509" s="23"/>
      <c r="JNE509" s="19"/>
      <c r="JNO509" s="23"/>
      <c r="JNP509" s="19"/>
      <c r="JNZ509" s="23"/>
      <c r="JOA509" s="19"/>
      <c r="JOK509" s="23"/>
      <c r="JOL509" s="19"/>
      <c r="JOV509" s="23"/>
      <c r="JOW509" s="19"/>
      <c r="JPG509" s="23"/>
      <c r="JPH509" s="19"/>
      <c r="JPR509" s="23"/>
      <c r="JPS509" s="19"/>
      <c r="JQC509" s="23"/>
      <c r="JQD509" s="19"/>
      <c r="JQN509" s="23"/>
      <c r="JQO509" s="19"/>
      <c r="JQY509" s="23"/>
      <c r="JQZ509" s="19"/>
      <c r="JRJ509" s="23"/>
      <c r="JRK509" s="19"/>
      <c r="JRU509" s="23"/>
      <c r="JRV509" s="19"/>
      <c r="JSF509" s="23"/>
      <c r="JSG509" s="19"/>
      <c r="JSQ509" s="23"/>
      <c r="JSR509" s="19"/>
      <c r="JTB509" s="23"/>
      <c r="JTC509" s="19"/>
      <c r="JTM509" s="23"/>
      <c r="JTN509" s="19"/>
      <c r="JTX509" s="23"/>
      <c r="JTY509" s="19"/>
      <c r="JUI509" s="23"/>
      <c r="JUJ509" s="19"/>
      <c r="JUT509" s="23"/>
      <c r="JUU509" s="19"/>
      <c r="JVE509" s="23"/>
      <c r="JVF509" s="19"/>
      <c r="JVP509" s="23"/>
      <c r="JVQ509" s="19"/>
      <c r="JWA509" s="23"/>
      <c r="JWB509" s="19"/>
      <c r="JWL509" s="23"/>
      <c r="JWM509" s="19"/>
      <c r="JWW509" s="23"/>
      <c r="JWX509" s="19"/>
      <c r="JXH509" s="23"/>
      <c r="JXI509" s="19"/>
      <c r="JXS509" s="23"/>
      <c r="JXT509" s="19"/>
      <c r="JYD509" s="23"/>
      <c r="JYE509" s="19"/>
      <c r="JYO509" s="23"/>
      <c r="JYP509" s="19"/>
      <c r="JYZ509" s="23"/>
      <c r="JZA509" s="19"/>
      <c r="JZK509" s="23"/>
      <c r="JZL509" s="19"/>
      <c r="JZV509" s="23"/>
      <c r="JZW509" s="19"/>
      <c r="KAG509" s="23"/>
      <c r="KAH509" s="19"/>
      <c r="KAR509" s="23"/>
      <c r="KAS509" s="19"/>
      <c r="KBC509" s="23"/>
      <c r="KBD509" s="19"/>
      <c r="KBN509" s="23"/>
      <c r="KBO509" s="19"/>
      <c r="KBY509" s="23"/>
      <c r="KBZ509" s="19"/>
      <c r="KCJ509" s="23"/>
      <c r="KCK509" s="19"/>
      <c r="KCU509" s="23"/>
      <c r="KCV509" s="19"/>
      <c r="KDF509" s="23"/>
      <c r="KDG509" s="19"/>
      <c r="KDQ509" s="23"/>
      <c r="KDR509" s="19"/>
      <c r="KEB509" s="23"/>
      <c r="KEC509" s="19"/>
      <c r="KEM509" s="23"/>
      <c r="KEN509" s="19"/>
      <c r="KEX509" s="23"/>
      <c r="KEY509" s="19"/>
      <c r="KFI509" s="23"/>
      <c r="KFJ509" s="19"/>
      <c r="KFT509" s="23"/>
      <c r="KFU509" s="19"/>
      <c r="KGE509" s="23"/>
      <c r="KGF509" s="19"/>
      <c r="KGP509" s="23"/>
      <c r="KGQ509" s="19"/>
      <c r="KHA509" s="23"/>
      <c r="KHB509" s="19"/>
      <c r="KHL509" s="23"/>
      <c r="KHM509" s="19"/>
      <c r="KHW509" s="23"/>
      <c r="KHX509" s="19"/>
      <c r="KIH509" s="23"/>
      <c r="KII509" s="19"/>
      <c r="KIS509" s="23"/>
      <c r="KIT509" s="19"/>
      <c r="KJD509" s="23"/>
      <c r="KJE509" s="19"/>
      <c r="KJO509" s="23"/>
      <c r="KJP509" s="19"/>
      <c r="KJZ509" s="23"/>
      <c r="KKA509" s="19"/>
      <c r="KKK509" s="23"/>
      <c r="KKL509" s="19"/>
      <c r="KKV509" s="23"/>
      <c r="KKW509" s="19"/>
      <c r="KLG509" s="23"/>
      <c r="KLH509" s="19"/>
      <c r="KLR509" s="23"/>
      <c r="KLS509" s="19"/>
      <c r="KMC509" s="23"/>
      <c r="KMD509" s="19"/>
      <c r="KMN509" s="23"/>
      <c r="KMO509" s="19"/>
      <c r="KMY509" s="23"/>
      <c r="KMZ509" s="19"/>
      <c r="KNJ509" s="23"/>
      <c r="KNK509" s="19"/>
      <c r="KNU509" s="23"/>
      <c r="KNV509" s="19"/>
      <c r="KOF509" s="23"/>
      <c r="KOG509" s="19"/>
      <c r="KOQ509" s="23"/>
      <c r="KOR509" s="19"/>
      <c r="KPB509" s="23"/>
      <c r="KPC509" s="19"/>
      <c r="KPM509" s="23"/>
      <c r="KPN509" s="19"/>
      <c r="KPX509" s="23"/>
      <c r="KPY509" s="19"/>
      <c r="KQI509" s="23"/>
      <c r="KQJ509" s="19"/>
      <c r="KQT509" s="23"/>
      <c r="KQU509" s="19"/>
      <c r="KRE509" s="23"/>
      <c r="KRF509" s="19"/>
      <c r="KRP509" s="23"/>
      <c r="KRQ509" s="19"/>
      <c r="KSA509" s="23"/>
      <c r="KSB509" s="19"/>
      <c r="KSL509" s="23"/>
      <c r="KSM509" s="19"/>
      <c r="KSW509" s="23"/>
      <c r="KSX509" s="19"/>
      <c r="KTH509" s="23"/>
      <c r="KTI509" s="19"/>
      <c r="KTS509" s="23"/>
      <c r="KTT509" s="19"/>
      <c r="KUD509" s="23"/>
      <c r="KUE509" s="19"/>
      <c r="KUO509" s="23"/>
      <c r="KUP509" s="19"/>
      <c r="KUZ509" s="23"/>
      <c r="KVA509" s="19"/>
      <c r="KVK509" s="23"/>
      <c r="KVL509" s="19"/>
      <c r="KVV509" s="23"/>
      <c r="KVW509" s="19"/>
      <c r="KWG509" s="23"/>
      <c r="KWH509" s="19"/>
      <c r="KWR509" s="23"/>
      <c r="KWS509" s="19"/>
      <c r="KXC509" s="23"/>
      <c r="KXD509" s="19"/>
      <c r="KXN509" s="23"/>
      <c r="KXO509" s="19"/>
      <c r="KXY509" s="23"/>
      <c r="KXZ509" s="19"/>
      <c r="KYJ509" s="23"/>
      <c r="KYK509" s="19"/>
      <c r="KYU509" s="23"/>
      <c r="KYV509" s="19"/>
      <c r="KZF509" s="23"/>
      <c r="KZG509" s="19"/>
      <c r="KZQ509" s="23"/>
      <c r="KZR509" s="19"/>
      <c r="LAB509" s="23"/>
      <c r="LAC509" s="19"/>
      <c r="LAM509" s="23"/>
      <c r="LAN509" s="19"/>
      <c r="LAX509" s="23"/>
      <c r="LAY509" s="19"/>
      <c r="LBI509" s="23"/>
      <c r="LBJ509" s="19"/>
      <c r="LBT509" s="23"/>
      <c r="LBU509" s="19"/>
      <c r="LCE509" s="23"/>
      <c r="LCF509" s="19"/>
      <c r="LCP509" s="23"/>
      <c r="LCQ509" s="19"/>
      <c r="LDA509" s="23"/>
      <c r="LDB509" s="19"/>
      <c r="LDL509" s="23"/>
      <c r="LDM509" s="19"/>
      <c r="LDW509" s="23"/>
      <c r="LDX509" s="19"/>
      <c r="LEH509" s="23"/>
      <c r="LEI509" s="19"/>
      <c r="LES509" s="23"/>
      <c r="LET509" s="19"/>
      <c r="LFD509" s="23"/>
      <c r="LFE509" s="19"/>
      <c r="LFO509" s="23"/>
      <c r="LFP509" s="19"/>
      <c r="LFZ509" s="23"/>
      <c r="LGA509" s="19"/>
      <c r="LGK509" s="23"/>
      <c r="LGL509" s="19"/>
      <c r="LGV509" s="23"/>
      <c r="LGW509" s="19"/>
      <c r="LHG509" s="23"/>
      <c r="LHH509" s="19"/>
      <c r="LHR509" s="23"/>
      <c r="LHS509" s="19"/>
      <c r="LIC509" s="23"/>
      <c r="LID509" s="19"/>
      <c r="LIN509" s="23"/>
      <c r="LIO509" s="19"/>
      <c r="LIY509" s="23"/>
      <c r="LIZ509" s="19"/>
      <c r="LJJ509" s="23"/>
      <c r="LJK509" s="19"/>
      <c r="LJU509" s="23"/>
      <c r="LJV509" s="19"/>
      <c r="LKF509" s="23"/>
      <c r="LKG509" s="19"/>
      <c r="LKQ509" s="23"/>
      <c r="LKR509" s="19"/>
      <c r="LLB509" s="23"/>
      <c r="LLC509" s="19"/>
      <c r="LLM509" s="23"/>
      <c r="LLN509" s="19"/>
      <c r="LLX509" s="23"/>
      <c r="LLY509" s="19"/>
      <c r="LMI509" s="23"/>
      <c r="LMJ509" s="19"/>
      <c r="LMT509" s="23"/>
      <c r="LMU509" s="19"/>
      <c r="LNE509" s="23"/>
      <c r="LNF509" s="19"/>
      <c r="LNP509" s="23"/>
      <c r="LNQ509" s="19"/>
      <c r="LOA509" s="23"/>
      <c r="LOB509" s="19"/>
      <c r="LOL509" s="23"/>
      <c r="LOM509" s="19"/>
      <c r="LOW509" s="23"/>
      <c r="LOX509" s="19"/>
      <c r="LPH509" s="23"/>
      <c r="LPI509" s="19"/>
      <c r="LPS509" s="23"/>
      <c r="LPT509" s="19"/>
      <c r="LQD509" s="23"/>
      <c r="LQE509" s="19"/>
      <c r="LQO509" s="23"/>
      <c r="LQP509" s="19"/>
      <c r="LQZ509" s="23"/>
      <c r="LRA509" s="19"/>
      <c r="LRK509" s="23"/>
      <c r="LRL509" s="19"/>
      <c r="LRV509" s="23"/>
      <c r="LRW509" s="19"/>
      <c r="LSG509" s="23"/>
      <c r="LSH509" s="19"/>
      <c r="LSR509" s="23"/>
      <c r="LSS509" s="19"/>
      <c r="LTC509" s="23"/>
      <c r="LTD509" s="19"/>
      <c r="LTN509" s="23"/>
      <c r="LTO509" s="19"/>
      <c r="LTY509" s="23"/>
      <c r="LTZ509" s="19"/>
      <c r="LUJ509" s="23"/>
      <c r="LUK509" s="19"/>
      <c r="LUU509" s="23"/>
      <c r="LUV509" s="19"/>
      <c r="LVF509" s="23"/>
      <c r="LVG509" s="19"/>
      <c r="LVQ509" s="23"/>
      <c r="LVR509" s="19"/>
      <c r="LWB509" s="23"/>
      <c r="LWC509" s="19"/>
      <c r="LWM509" s="23"/>
      <c r="LWN509" s="19"/>
      <c r="LWX509" s="23"/>
      <c r="LWY509" s="19"/>
      <c r="LXI509" s="23"/>
      <c r="LXJ509" s="19"/>
      <c r="LXT509" s="23"/>
      <c r="LXU509" s="19"/>
      <c r="LYE509" s="23"/>
      <c r="LYF509" s="19"/>
      <c r="LYP509" s="23"/>
      <c r="LYQ509" s="19"/>
      <c r="LZA509" s="23"/>
      <c r="LZB509" s="19"/>
      <c r="LZL509" s="23"/>
      <c r="LZM509" s="19"/>
      <c r="LZW509" s="23"/>
      <c r="LZX509" s="19"/>
      <c r="MAH509" s="23"/>
      <c r="MAI509" s="19"/>
      <c r="MAS509" s="23"/>
      <c r="MAT509" s="19"/>
      <c r="MBD509" s="23"/>
      <c r="MBE509" s="19"/>
      <c r="MBO509" s="23"/>
      <c r="MBP509" s="19"/>
      <c r="MBZ509" s="23"/>
      <c r="MCA509" s="19"/>
      <c r="MCK509" s="23"/>
      <c r="MCL509" s="19"/>
      <c r="MCV509" s="23"/>
      <c r="MCW509" s="19"/>
      <c r="MDG509" s="23"/>
      <c r="MDH509" s="19"/>
      <c r="MDR509" s="23"/>
      <c r="MDS509" s="19"/>
      <c r="MEC509" s="23"/>
      <c r="MED509" s="19"/>
      <c r="MEN509" s="23"/>
      <c r="MEO509" s="19"/>
      <c r="MEY509" s="23"/>
      <c r="MEZ509" s="19"/>
      <c r="MFJ509" s="23"/>
      <c r="MFK509" s="19"/>
      <c r="MFU509" s="23"/>
      <c r="MFV509" s="19"/>
      <c r="MGF509" s="23"/>
      <c r="MGG509" s="19"/>
      <c r="MGQ509" s="23"/>
      <c r="MGR509" s="19"/>
      <c r="MHB509" s="23"/>
      <c r="MHC509" s="19"/>
      <c r="MHM509" s="23"/>
      <c r="MHN509" s="19"/>
      <c r="MHX509" s="23"/>
      <c r="MHY509" s="19"/>
      <c r="MII509" s="23"/>
      <c r="MIJ509" s="19"/>
      <c r="MIT509" s="23"/>
      <c r="MIU509" s="19"/>
      <c r="MJE509" s="23"/>
      <c r="MJF509" s="19"/>
      <c r="MJP509" s="23"/>
      <c r="MJQ509" s="19"/>
      <c r="MKA509" s="23"/>
      <c r="MKB509" s="19"/>
      <c r="MKL509" s="23"/>
      <c r="MKM509" s="19"/>
      <c r="MKW509" s="23"/>
      <c r="MKX509" s="19"/>
      <c r="MLH509" s="23"/>
      <c r="MLI509" s="19"/>
      <c r="MLS509" s="23"/>
      <c r="MLT509" s="19"/>
      <c r="MMD509" s="23"/>
      <c r="MME509" s="19"/>
      <c r="MMO509" s="23"/>
      <c r="MMP509" s="19"/>
      <c r="MMZ509" s="23"/>
      <c r="MNA509" s="19"/>
      <c r="MNK509" s="23"/>
      <c r="MNL509" s="19"/>
      <c r="MNV509" s="23"/>
      <c r="MNW509" s="19"/>
      <c r="MOG509" s="23"/>
      <c r="MOH509" s="19"/>
      <c r="MOR509" s="23"/>
      <c r="MOS509" s="19"/>
      <c r="MPC509" s="23"/>
      <c r="MPD509" s="19"/>
      <c r="MPN509" s="23"/>
      <c r="MPO509" s="19"/>
      <c r="MPY509" s="23"/>
      <c r="MPZ509" s="19"/>
      <c r="MQJ509" s="23"/>
      <c r="MQK509" s="19"/>
      <c r="MQU509" s="23"/>
      <c r="MQV509" s="19"/>
      <c r="MRF509" s="23"/>
      <c r="MRG509" s="19"/>
      <c r="MRQ509" s="23"/>
      <c r="MRR509" s="19"/>
      <c r="MSB509" s="23"/>
      <c r="MSC509" s="19"/>
      <c r="MSM509" s="23"/>
      <c r="MSN509" s="19"/>
      <c r="MSX509" s="23"/>
      <c r="MSY509" s="19"/>
      <c r="MTI509" s="23"/>
      <c r="MTJ509" s="19"/>
      <c r="MTT509" s="23"/>
      <c r="MTU509" s="19"/>
      <c r="MUE509" s="23"/>
      <c r="MUF509" s="19"/>
      <c r="MUP509" s="23"/>
      <c r="MUQ509" s="19"/>
      <c r="MVA509" s="23"/>
      <c r="MVB509" s="19"/>
      <c r="MVL509" s="23"/>
      <c r="MVM509" s="19"/>
      <c r="MVW509" s="23"/>
      <c r="MVX509" s="19"/>
      <c r="MWH509" s="23"/>
      <c r="MWI509" s="19"/>
      <c r="MWS509" s="23"/>
      <c r="MWT509" s="19"/>
      <c r="MXD509" s="23"/>
      <c r="MXE509" s="19"/>
      <c r="MXO509" s="23"/>
      <c r="MXP509" s="19"/>
      <c r="MXZ509" s="23"/>
      <c r="MYA509" s="19"/>
      <c r="MYK509" s="23"/>
      <c r="MYL509" s="19"/>
      <c r="MYV509" s="23"/>
      <c r="MYW509" s="19"/>
      <c r="MZG509" s="23"/>
      <c r="MZH509" s="19"/>
      <c r="MZR509" s="23"/>
      <c r="MZS509" s="19"/>
      <c r="NAC509" s="23"/>
      <c r="NAD509" s="19"/>
      <c r="NAN509" s="23"/>
      <c r="NAO509" s="19"/>
      <c r="NAY509" s="23"/>
      <c r="NAZ509" s="19"/>
      <c r="NBJ509" s="23"/>
      <c r="NBK509" s="19"/>
      <c r="NBU509" s="23"/>
      <c r="NBV509" s="19"/>
      <c r="NCF509" s="23"/>
      <c r="NCG509" s="19"/>
      <c r="NCQ509" s="23"/>
      <c r="NCR509" s="19"/>
      <c r="NDB509" s="23"/>
      <c r="NDC509" s="19"/>
      <c r="NDM509" s="23"/>
      <c r="NDN509" s="19"/>
      <c r="NDX509" s="23"/>
      <c r="NDY509" s="19"/>
      <c r="NEI509" s="23"/>
      <c r="NEJ509" s="19"/>
      <c r="NET509" s="23"/>
      <c r="NEU509" s="19"/>
      <c r="NFE509" s="23"/>
      <c r="NFF509" s="19"/>
      <c r="NFP509" s="23"/>
      <c r="NFQ509" s="19"/>
      <c r="NGA509" s="23"/>
      <c r="NGB509" s="19"/>
      <c r="NGL509" s="23"/>
      <c r="NGM509" s="19"/>
      <c r="NGW509" s="23"/>
      <c r="NGX509" s="19"/>
      <c r="NHH509" s="23"/>
      <c r="NHI509" s="19"/>
      <c r="NHS509" s="23"/>
      <c r="NHT509" s="19"/>
      <c r="NID509" s="23"/>
      <c r="NIE509" s="19"/>
      <c r="NIO509" s="23"/>
      <c r="NIP509" s="19"/>
      <c r="NIZ509" s="23"/>
      <c r="NJA509" s="19"/>
      <c r="NJK509" s="23"/>
      <c r="NJL509" s="19"/>
      <c r="NJV509" s="23"/>
      <c r="NJW509" s="19"/>
      <c r="NKG509" s="23"/>
      <c r="NKH509" s="19"/>
      <c r="NKR509" s="23"/>
      <c r="NKS509" s="19"/>
      <c r="NLC509" s="23"/>
      <c r="NLD509" s="19"/>
      <c r="NLN509" s="23"/>
      <c r="NLO509" s="19"/>
      <c r="NLY509" s="23"/>
      <c r="NLZ509" s="19"/>
      <c r="NMJ509" s="23"/>
      <c r="NMK509" s="19"/>
      <c r="NMU509" s="23"/>
      <c r="NMV509" s="19"/>
      <c r="NNF509" s="23"/>
      <c r="NNG509" s="19"/>
      <c r="NNQ509" s="23"/>
      <c r="NNR509" s="19"/>
      <c r="NOB509" s="23"/>
      <c r="NOC509" s="19"/>
      <c r="NOM509" s="23"/>
      <c r="NON509" s="19"/>
      <c r="NOX509" s="23"/>
      <c r="NOY509" s="19"/>
      <c r="NPI509" s="23"/>
      <c r="NPJ509" s="19"/>
      <c r="NPT509" s="23"/>
      <c r="NPU509" s="19"/>
      <c r="NQE509" s="23"/>
      <c r="NQF509" s="19"/>
      <c r="NQP509" s="23"/>
      <c r="NQQ509" s="19"/>
      <c r="NRA509" s="23"/>
      <c r="NRB509" s="19"/>
      <c r="NRL509" s="23"/>
      <c r="NRM509" s="19"/>
      <c r="NRW509" s="23"/>
      <c r="NRX509" s="19"/>
      <c r="NSH509" s="23"/>
      <c r="NSI509" s="19"/>
      <c r="NSS509" s="23"/>
      <c r="NST509" s="19"/>
      <c r="NTD509" s="23"/>
      <c r="NTE509" s="19"/>
      <c r="NTO509" s="23"/>
      <c r="NTP509" s="19"/>
      <c r="NTZ509" s="23"/>
      <c r="NUA509" s="19"/>
      <c r="NUK509" s="23"/>
      <c r="NUL509" s="19"/>
      <c r="NUV509" s="23"/>
      <c r="NUW509" s="19"/>
      <c r="NVG509" s="23"/>
      <c r="NVH509" s="19"/>
      <c r="NVR509" s="23"/>
      <c r="NVS509" s="19"/>
      <c r="NWC509" s="23"/>
      <c r="NWD509" s="19"/>
      <c r="NWN509" s="23"/>
      <c r="NWO509" s="19"/>
      <c r="NWY509" s="23"/>
      <c r="NWZ509" s="19"/>
      <c r="NXJ509" s="23"/>
      <c r="NXK509" s="19"/>
      <c r="NXU509" s="23"/>
      <c r="NXV509" s="19"/>
      <c r="NYF509" s="23"/>
      <c r="NYG509" s="19"/>
      <c r="NYQ509" s="23"/>
      <c r="NYR509" s="19"/>
      <c r="NZB509" s="23"/>
      <c r="NZC509" s="19"/>
      <c r="NZM509" s="23"/>
      <c r="NZN509" s="19"/>
      <c r="NZX509" s="23"/>
      <c r="NZY509" s="19"/>
      <c r="OAI509" s="23"/>
      <c r="OAJ509" s="19"/>
      <c r="OAT509" s="23"/>
      <c r="OAU509" s="19"/>
      <c r="OBE509" s="23"/>
      <c r="OBF509" s="19"/>
      <c r="OBP509" s="23"/>
      <c r="OBQ509" s="19"/>
      <c r="OCA509" s="23"/>
      <c r="OCB509" s="19"/>
      <c r="OCL509" s="23"/>
      <c r="OCM509" s="19"/>
      <c r="OCW509" s="23"/>
      <c r="OCX509" s="19"/>
      <c r="ODH509" s="23"/>
      <c r="ODI509" s="19"/>
      <c r="ODS509" s="23"/>
      <c r="ODT509" s="19"/>
      <c r="OED509" s="23"/>
      <c r="OEE509" s="19"/>
      <c r="OEO509" s="23"/>
      <c r="OEP509" s="19"/>
      <c r="OEZ509" s="23"/>
      <c r="OFA509" s="19"/>
      <c r="OFK509" s="23"/>
      <c r="OFL509" s="19"/>
      <c r="OFV509" s="23"/>
      <c r="OFW509" s="19"/>
      <c r="OGG509" s="23"/>
      <c r="OGH509" s="19"/>
      <c r="OGR509" s="23"/>
      <c r="OGS509" s="19"/>
      <c r="OHC509" s="23"/>
      <c r="OHD509" s="19"/>
      <c r="OHN509" s="23"/>
      <c r="OHO509" s="19"/>
      <c r="OHY509" s="23"/>
      <c r="OHZ509" s="19"/>
      <c r="OIJ509" s="23"/>
      <c r="OIK509" s="19"/>
      <c r="OIU509" s="23"/>
      <c r="OIV509" s="19"/>
      <c r="OJF509" s="23"/>
      <c r="OJG509" s="19"/>
      <c r="OJQ509" s="23"/>
      <c r="OJR509" s="19"/>
      <c r="OKB509" s="23"/>
      <c r="OKC509" s="19"/>
      <c r="OKM509" s="23"/>
      <c r="OKN509" s="19"/>
      <c r="OKX509" s="23"/>
      <c r="OKY509" s="19"/>
      <c r="OLI509" s="23"/>
      <c r="OLJ509" s="19"/>
      <c r="OLT509" s="23"/>
      <c r="OLU509" s="19"/>
      <c r="OME509" s="23"/>
      <c r="OMF509" s="19"/>
      <c r="OMP509" s="23"/>
      <c r="OMQ509" s="19"/>
      <c r="ONA509" s="23"/>
      <c r="ONB509" s="19"/>
      <c r="ONL509" s="23"/>
      <c r="ONM509" s="19"/>
      <c r="ONW509" s="23"/>
      <c r="ONX509" s="19"/>
      <c r="OOH509" s="23"/>
      <c r="OOI509" s="19"/>
      <c r="OOS509" s="23"/>
      <c r="OOT509" s="19"/>
      <c r="OPD509" s="23"/>
      <c r="OPE509" s="19"/>
      <c r="OPO509" s="23"/>
      <c r="OPP509" s="19"/>
      <c r="OPZ509" s="23"/>
      <c r="OQA509" s="19"/>
      <c r="OQK509" s="23"/>
      <c r="OQL509" s="19"/>
      <c r="OQV509" s="23"/>
      <c r="OQW509" s="19"/>
      <c r="ORG509" s="23"/>
      <c r="ORH509" s="19"/>
      <c r="ORR509" s="23"/>
      <c r="ORS509" s="19"/>
      <c r="OSC509" s="23"/>
      <c r="OSD509" s="19"/>
      <c r="OSN509" s="23"/>
      <c r="OSO509" s="19"/>
      <c r="OSY509" s="23"/>
      <c r="OSZ509" s="19"/>
      <c r="OTJ509" s="23"/>
      <c r="OTK509" s="19"/>
      <c r="OTU509" s="23"/>
      <c r="OTV509" s="19"/>
      <c r="OUF509" s="23"/>
      <c r="OUG509" s="19"/>
      <c r="OUQ509" s="23"/>
      <c r="OUR509" s="19"/>
      <c r="OVB509" s="23"/>
      <c r="OVC509" s="19"/>
      <c r="OVM509" s="23"/>
      <c r="OVN509" s="19"/>
      <c r="OVX509" s="23"/>
      <c r="OVY509" s="19"/>
      <c r="OWI509" s="23"/>
      <c r="OWJ509" s="19"/>
      <c r="OWT509" s="23"/>
      <c r="OWU509" s="19"/>
      <c r="OXE509" s="23"/>
      <c r="OXF509" s="19"/>
      <c r="OXP509" s="23"/>
      <c r="OXQ509" s="19"/>
      <c r="OYA509" s="23"/>
      <c r="OYB509" s="19"/>
      <c r="OYL509" s="23"/>
      <c r="OYM509" s="19"/>
      <c r="OYW509" s="23"/>
      <c r="OYX509" s="19"/>
      <c r="OZH509" s="23"/>
      <c r="OZI509" s="19"/>
      <c r="OZS509" s="23"/>
      <c r="OZT509" s="19"/>
      <c r="PAD509" s="23"/>
      <c r="PAE509" s="19"/>
      <c r="PAO509" s="23"/>
      <c r="PAP509" s="19"/>
      <c r="PAZ509" s="23"/>
      <c r="PBA509" s="19"/>
      <c r="PBK509" s="23"/>
      <c r="PBL509" s="19"/>
      <c r="PBV509" s="23"/>
      <c r="PBW509" s="19"/>
      <c r="PCG509" s="23"/>
      <c r="PCH509" s="19"/>
      <c r="PCR509" s="23"/>
      <c r="PCS509" s="19"/>
      <c r="PDC509" s="23"/>
      <c r="PDD509" s="19"/>
      <c r="PDN509" s="23"/>
      <c r="PDO509" s="19"/>
      <c r="PDY509" s="23"/>
      <c r="PDZ509" s="19"/>
      <c r="PEJ509" s="23"/>
      <c r="PEK509" s="19"/>
      <c r="PEU509" s="23"/>
      <c r="PEV509" s="19"/>
      <c r="PFF509" s="23"/>
      <c r="PFG509" s="19"/>
      <c r="PFQ509" s="23"/>
      <c r="PFR509" s="19"/>
      <c r="PGB509" s="23"/>
      <c r="PGC509" s="19"/>
      <c r="PGM509" s="23"/>
      <c r="PGN509" s="19"/>
      <c r="PGX509" s="23"/>
      <c r="PGY509" s="19"/>
      <c r="PHI509" s="23"/>
      <c r="PHJ509" s="19"/>
      <c r="PHT509" s="23"/>
      <c r="PHU509" s="19"/>
      <c r="PIE509" s="23"/>
      <c r="PIF509" s="19"/>
      <c r="PIP509" s="23"/>
      <c r="PIQ509" s="19"/>
      <c r="PJA509" s="23"/>
      <c r="PJB509" s="19"/>
      <c r="PJL509" s="23"/>
      <c r="PJM509" s="19"/>
      <c r="PJW509" s="23"/>
      <c r="PJX509" s="19"/>
      <c r="PKH509" s="23"/>
      <c r="PKI509" s="19"/>
      <c r="PKS509" s="23"/>
      <c r="PKT509" s="19"/>
      <c r="PLD509" s="23"/>
      <c r="PLE509" s="19"/>
      <c r="PLO509" s="23"/>
      <c r="PLP509" s="19"/>
      <c r="PLZ509" s="23"/>
      <c r="PMA509" s="19"/>
      <c r="PMK509" s="23"/>
      <c r="PML509" s="19"/>
      <c r="PMV509" s="23"/>
      <c r="PMW509" s="19"/>
      <c r="PNG509" s="23"/>
      <c r="PNH509" s="19"/>
      <c r="PNR509" s="23"/>
      <c r="PNS509" s="19"/>
      <c r="POC509" s="23"/>
      <c r="POD509" s="19"/>
      <c r="PON509" s="23"/>
      <c r="POO509" s="19"/>
      <c r="POY509" s="23"/>
      <c r="POZ509" s="19"/>
      <c r="PPJ509" s="23"/>
      <c r="PPK509" s="19"/>
      <c r="PPU509" s="23"/>
      <c r="PPV509" s="19"/>
      <c r="PQF509" s="23"/>
      <c r="PQG509" s="19"/>
      <c r="PQQ509" s="23"/>
      <c r="PQR509" s="19"/>
      <c r="PRB509" s="23"/>
      <c r="PRC509" s="19"/>
      <c r="PRM509" s="23"/>
      <c r="PRN509" s="19"/>
      <c r="PRX509" s="23"/>
      <c r="PRY509" s="19"/>
      <c r="PSI509" s="23"/>
      <c r="PSJ509" s="19"/>
      <c r="PST509" s="23"/>
      <c r="PSU509" s="19"/>
      <c r="PTE509" s="23"/>
      <c r="PTF509" s="19"/>
      <c r="PTP509" s="23"/>
      <c r="PTQ509" s="19"/>
      <c r="PUA509" s="23"/>
      <c r="PUB509" s="19"/>
      <c r="PUL509" s="23"/>
      <c r="PUM509" s="19"/>
      <c r="PUW509" s="23"/>
      <c r="PUX509" s="19"/>
      <c r="PVH509" s="23"/>
      <c r="PVI509" s="19"/>
      <c r="PVS509" s="23"/>
      <c r="PVT509" s="19"/>
      <c r="PWD509" s="23"/>
      <c r="PWE509" s="19"/>
      <c r="PWO509" s="23"/>
      <c r="PWP509" s="19"/>
      <c r="PWZ509" s="23"/>
      <c r="PXA509" s="19"/>
      <c r="PXK509" s="23"/>
      <c r="PXL509" s="19"/>
      <c r="PXV509" s="23"/>
      <c r="PXW509" s="19"/>
      <c r="PYG509" s="23"/>
      <c r="PYH509" s="19"/>
      <c r="PYR509" s="23"/>
      <c r="PYS509" s="19"/>
      <c r="PZC509" s="23"/>
      <c r="PZD509" s="19"/>
      <c r="PZN509" s="23"/>
      <c r="PZO509" s="19"/>
      <c r="PZY509" s="23"/>
      <c r="PZZ509" s="19"/>
      <c r="QAJ509" s="23"/>
      <c r="QAK509" s="19"/>
      <c r="QAU509" s="23"/>
      <c r="QAV509" s="19"/>
      <c r="QBF509" s="23"/>
      <c r="QBG509" s="19"/>
      <c r="QBQ509" s="23"/>
      <c r="QBR509" s="19"/>
      <c r="QCB509" s="23"/>
      <c r="QCC509" s="19"/>
      <c r="QCM509" s="23"/>
      <c r="QCN509" s="19"/>
      <c r="QCX509" s="23"/>
      <c r="QCY509" s="19"/>
      <c r="QDI509" s="23"/>
      <c r="QDJ509" s="19"/>
      <c r="QDT509" s="23"/>
      <c r="QDU509" s="19"/>
      <c r="QEE509" s="23"/>
      <c r="QEF509" s="19"/>
      <c r="QEP509" s="23"/>
      <c r="QEQ509" s="19"/>
      <c r="QFA509" s="23"/>
      <c r="QFB509" s="19"/>
      <c r="QFL509" s="23"/>
      <c r="QFM509" s="19"/>
      <c r="QFW509" s="23"/>
      <c r="QFX509" s="19"/>
      <c r="QGH509" s="23"/>
      <c r="QGI509" s="19"/>
      <c r="QGS509" s="23"/>
      <c r="QGT509" s="19"/>
      <c r="QHD509" s="23"/>
      <c r="QHE509" s="19"/>
      <c r="QHO509" s="23"/>
      <c r="QHP509" s="19"/>
      <c r="QHZ509" s="23"/>
      <c r="QIA509" s="19"/>
      <c r="QIK509" s="23"/>
      <c r="QIL509" s="19"/>
      <c r="QIV509" s="23"/>
      <c r="QIW509" s="19"/>
      <c r="QJG509" s="23"/>
      <c r="QJH509" s="19"/>
      <c r="QJR509" s="23"/>
      <c r="QJS509" s="19"/>
      <c r="QKC509" s="23"/>
      <c r="QKD509" s="19"/>
      <c r="QKN509" s="23"/>
      <c r="QKO509" s="19"/>
      <c r="QKY509" s="23"/>
      <c r="QKZ509" s="19"/>
      <c r="QLJ509" s="23"/>
      <c r="QLK509" s="19"/>
      <c r="QLU509" s="23"/>
      <c r="QLV509" s="19"/>
      <c r="QMF509" s="23"/>
      <c r="QMG509" s="19"/>
      <c r="QMQ509" s="23"/>
      <c r="QMR509" s="19"/>
      <c r="QNB509" s="23"/>
      <c r="QNC509" s="19"/>
      <c r="QNM509" s="23"/>
      <c r="QNN509" s="19"/>
      <c r="QNX509" s="23"/>
      <c r="QNY509" s="19"/>
      <c r="QOI509" s="23"/>
      <c r="QOJ509" s="19"/>
      <c r="QOT509" s="23"/>
      <c r="QOU509" s="19"/>
      <c r="QPE509" s="23"/>
      <c r="QPF509" s="19"/>
      <c r="QPP509" s="23"/>
      <c r="QPQ509" s="19"/>
      <c r="QQA509" s="23"/>
      <c r="QQB509" s="19"/>
      <c r="QQL509" s="23"/>
      <c r="QQM509" s="19"/>
      <c r="QQW509" s="23"/>
      <c r="QQX509" s="19"/>
      <c r="QRH509" s="23"/>
      <c r="QRI509" s="19"/>
      <c r="QRS509" s="23"/>
      <c r="QRT509" s="19"/>
      <c r="QSD509" s="23"/>
      <c r="QSE509" s="19"/>
      <c r="QSO509" s="23"/>
      <c r="QSP509" s="19"/>
      <c r="QSZ509" s="23"/>
      <c r="QTA509" s="19"/>
      <c r="QTK509" s="23"/>
      <c r="QTL509" s="19"/>
      <c r="QTV509" s="23"/>
      <c r="QTW509" s="19"/>
      <c r="QUG509" s="23"/>
      <c r="QUH509" s="19"/>
      <c r="QUR509" s="23"/>
      <c r="QUS509" s="19"/>
      <c r="QVC509" s="23"/>
      <c r="QVD509" s="19"/>
      <c r="QVN509" s="23"/>
      <c r="QVO509" s="19"/>
      <c r="QVY509" s="23"/>
      <c r="QVZ509" s="19"/>
      <c r="QWJ509" s="23"/>
      <c r="QWK509" s="19"/>
      <c r="QWU509" s="23"/>
      <c r="QWV509" s="19"/>
      <c r="QXF509" s="23"/>
      <c r="QXG509" s="19"/>
      <c r="QXQ509" s="23"/>
      <c r="QXR509" s="19"/>
      <c r="QYB509" s="23"/>
      <c r="QYC509" s="19"/>
      <c r="QYM509" s="23"/>
      <c r="QYN509" s="19"/>
      <c r="QYX509" s="23"/>
      <c r="QYY509" s="19"/>
      <c r="QZI509" s="23"/>
      <c r="QZJ509" s="19"/>
      <c r="QZT509" s="23"/>
      <c r="QZU509" s="19"/>
      <c r="RAE509" s="23"/>
      <c r="RAF509" s="19"/>
      <c r="RAP509" s="23"/>
      <c r="RAQ509" s="19"/>
      <c r="RBA509" s="23"/>
      <c r="RBB509" s="19"/>
      <c r="RBL509" s="23"/>
      <c r="RBM509" s="19"/>
      <c r="RBW509" s="23"/>
      <c r="RBX509" s="19"/>
      <c r="RCH509" s="23"/>
      <c r="RCI509" s="19"/>
      <c r="RCS509" s="23"/>
      <c r="RCT509" s="19"/>
      <c r="RDD509" s="23"/>
      <c r="RDE509" s="19"/>
      <c r="RDO509" s="23"/>
      <c r="RDP509" s="19"/>
      <c r="RDZ509" s="23"/>
      <c r="REA509" s="19"/>
      <c r="REK509" s="23"/>
      <c r="REL509" s="19"/>
      <c r="REV509" s="23"/>
      <c r="REW509" s="19"/>
      <c r="RFG509" s="23"/>
      <c r="RFH509" s="19"/>
      <c r="RFR509" s="23"/>
      <c r="RFS509" s="19"/>
      <c r="RGC509" s="23"/>
      <c r="RGD509" s="19"/>
      <c r="RGN509" s="23"/>
      <c r="RGO509" s="19"/>
      <c r="RGY509" s="23"/>
      <c r="RGZ509" s="19"/>
      <c r="RHJ509" s="23"/>
      <c r="RHK509" s="19"/>
      <c r="RHU509" s="23"/>
      <c r="RHV509" s="19"/>
      <c r="RIF509" s="23"/>
      <c r="RIG509" s="19"/>
      <c r="RIQ509" s="23"/>
      <c r="RIR509" s="19"/>
      <c r="RJB509" s="23"/>
      <c r="RJC509" s="19"/>
      <c r="RJM509" s="23"/>
      <c r="RJN509" s="19"/>
      <c r="RJX509" s="23"/>
      <c r="RJY509" s="19"/>
      <c r="RKI509" s="23"/>
      <c r="RKJ509" s="19"/>
      <c r="RKT509" s="23"/>
      <c r="RKU509" s="19"/>
      <c r="RLE509" s="23"/>
      <c r="RLF509" s="19"/>
      <c r="RLP509" s="23"/>
      <c r="RLQ509" s="19"/>
      <c r="RMA509" s="23"/>
      <c r="RMB509" s="19"/>
      <c r="RML509" s="23"/>
      <c r="RMM509" s="19"/>
      <c r="RMW509" s="23"/>
      <c r="RMX509" s="19"/>
      <c r="RNH509" s="23"/>
      <c r="RNI509" s="19"/>
      <c r="RNS509" s="23"/>
      <c r="RNT509" s="19"/>
      <c r="ROD509" s="23"/>
      <c r="ROE509" s="19"/>
      <c r="ROO509" s="23"/>
      <c r="ROP509" s="19"/>
      <c r="ROZ509" s="23"/>
      <c r="RPA509" s="19"/>
      <c r="RPK509" s="23"/>
      <c r="RPL509" s="19"/>
      <c r="RPV509" s="23"/>
      <c r="RPW509" s="19"/>
      <c r="RQG509" s="23"/>
      <c r="RQH509" s="19"/>
      <c r="RQR509" s="23"/>
      <c r="RQS509" s="19"/>
      <c r="RRC509" s="23"/>
      <c r="RRD509" s="19"/>
      <c r="RRN509" s="23"/>
      <c r="RRO509" s="19"/>
      <c r="RRY509" s="23"/>
      <c r="RRZ509" s="19"/>
      <c r="RSJ509" s="23"/>
      <c r="RSK509" s="19"/>
      <c r="RSU509" s="23"/>
      <c r="RSV509" s="19"/>
      <c r="RTF509" s="23"/>
      <c r="RTG509" s="19"/>
      <c r="RTQ509" s="23"/>
      <c r="RTR509" s="19"/>
      <c r="RUB509" s="23"/>
      <c r="RUC509" s="19"/>
      <c r="RUM509" s="23"/>
      <c r="RUN509" s="19"/>
      <c r="RUX509" s="23"/>
      <c r="RUY509" s="19"/>
      <c r="RVI509" s="23"/>
      <c r="RVJ509" s="19"/>
      <c r="RVT509" s="23"/>
      <c r="RVU509" s="19"/>
      <c r="RWE509" s="23"/>
      <c r="RWF509" s="19"/>
      <c r="RWP509" s="23"/>
      <c r="RWQ509" s="19"/>
      <c r="RXA509" s="23"/>
      <c r="RXB509" s="19"/>
      <c r="RXL509" s="23"/>
      <c r="RXM509" s="19"/>
      <c r="RXW509" s="23"/>
      <c r="RXX509" s="19"/>
      <c r="RYH509" s="23"/>
      <c r="RYI509" s="19"/>
      <c r="RYS509" s="23"/>
      <c r="RYT509" s="19"/>
      <c r="RZD509" s="23"/>
      <c r="RZE509" s="19"/>
      <c r="RZO509" s="23"/>
      <c r="RZP509" s="19"/>
      <c r="RZZ509" s="23"/>
      <c r="SAA509" s="19"/>
      <c r="SAK509" s="23"/>
      <c r="SAL509" s="19"/>
      <c r="SAV509" s="23"/>
      <c r="SAW509" s="19"/>
      <c r="SBG509" s="23"/>
      <c r="SBH509" s="19"/>
      <c r="SBR509" s="23"/>
      <c r="SBS509" s="19"/>
      <c r="SCC509" s="23"/>
      <c r="SCD509" s="19"/>
      <c r="SCN509" s="23"/>
      <c r="SCO509" s="19"/>
      <c r="SCY509" s="23"/>
      <c r="SCZ509" s="19"/>
      <c r="SDJ509" s="23"/>
      <c r="SDK509" s="19"/>
      <c r="SDU509" s="23"/>
      <c r="SDV509" s="19"/>
      <c r="SEF509" s="23"/>
      <c r="SEG509" s="19"/>
      <c r="SEQ509" s="23"/>
      <c r="SER509" s="19"/>
      <c r="SFB509" s="23"/>
      <c r="SFC509" s="19"/>
      <c r="SFM509" s="23"/>
      <c r="SFN509" s="19"/>
      <c r="SFX509" s="23"/>
      <c r="SFY509" s="19"/>
      <c r="SGI509" s="23"/>
      <c r="SGJ509" s="19"/>
      <c r="SGT509" s="23"/>
      <c r="SGU509" s="19"/>
      <c r="SHE509" s="23"/>
      <c r="SHF509" s="19"/>
      <c r="SHP509" s="23"/>
      <c r="SHQ509" s="19"/>
      <c r="SIA509" s="23"/>
      <c r="SIB509" s="19"/>
      <c r="SIL509" s="23"/>
      <c r="SIM509" s="19"/>
      <c r="SIW509" s="23"/>
      <c r="SIX509" s="19"/>
      <c r="SJH509" s="23"/>
      <c r="SJI509" s="19"/>
      <c r="SJS509" s="23"/>
      <c r="SJT509" s="19"/>
      <c r="SKD509" s="23"/>
      <c r="SKE509" s="19"/>
      <c r="SKO509" s="23"/>
      <c r="SKP509" s="19"/>
      <c r="SKZ509" s="23"/>
      <c r="SLA509" s="19"/>
      <c r="SLK509" s="23"/>
      <c r="SLL509" s="19"/>
      <c r="SLV509" s="23"/>
      <c r="SLW509" s="19"/>
      <c r="SMG509" s="23"/>
      <c r="SMH509" s="19"/>
      <c r="SMR509" s="23"/>
      <c r="SMS509" s="19"/>
      <c r="SNC509" s="23"/>
      <c r="SND509" s="19"/>
      <c r="SNN509" s="23"/>
      <c r="SNO509" s="19"/>
      <c r="SNY509" s="23"/>
      <c r="SNZ509" s="19"/>
      <c r="SOJ509" s="23"/>
      <c r="SOK509" s="19"/>
      <c r="SOU509" s="23"/>
      <c r="SOV509" s="19"/>
      <c r="SPF509" s="23"/>
      <c r="SPG509" s="19"/>
      <c r="SPQ509" s="23"/>
      <c r="SPR509" s="19"/>
      <c r="SQB509" s="23"/>
      <c r="SQC509" s="19"/>
      <c r="SQM509" s="23"/>
      <c r="SQN509" s="19"/>
      <c r="SQX509" s="23"/>
      <c r="SQY509" s="19"/>
      <c r="SRI509" s="23"/>
      <c r="SRJ509" s="19"/>
      <c r="SRT509" s="23"/>
      <c r="SRU509" s="19"/>
      <c r="SSE509" s="23"/>
      <c r="SSF509" s="19"/>
      <c r="SSP509" s="23"/>
      <c r="SSQ509" s="19"/>
      <c r="STA509" s="23"/>
      <c r="STB509" s="19"/>
      <c r="STL509" s="23"/>
      <c r="STM509" s="19"/>
      <c r="STW509" s="23"/>
      <c r="STX509" s="19"/>
      <c r="SUH509" s="23"/>
      <c r="SUI509" s="19"/>
      <c r="SUS509" s="23"/>
      <c r="SUT509" s="19"/>
      <c r="SVD509" s="23"/>
      <c r="SVE509" s="19"/>
      <c r="SVO509" s="23"/>
      <c r="SVP509" s="19"/>
      <c r="SVZ509" s="23"/>
      <c r="SWA509" s="19"/>
      <c r="SWK509" s="23"/>
      <c r="SWL509" s="19"/>
      <c r="SWV509" s="23"/>
      <c r="SWW509" s="19"/>
      <c r="SXG509" s="23"/>
      <c r="SXH509" s="19"/>
      <c r="SXR509" s="23"/>
      <c r="SXS509" s="19"/>
      <c r="SYC509" s="23"/>
      <c r="SYD509" s="19"/>
      <c r="SYN509" s="23"/>
      <c r="SYO509" s="19"/>
      <c r="SYY509" s="23"/>
      <c r="SYZ509" s="19"/>
      <c r="SZJ509" s="23"/>
      <c r="SZK509" s="19"/>
      <c r="SZU509" s="23"/>
      <c r="SZV509" s="19"/>
      <c r="TAF509" s="23"/>
      <c r="TAG509" s="19"/>
      <c r="TAQ509" s="23"/>
      <c r="TAR509" s="19"/>
      <c r="TBB509" s="23"/>
      <c r="TBC509" s="19"/>
      <c r="TBM509" s="23"/>
      <c r="TBN509" s="19"/>
      <c r="TBX509" s="23"/>
      <c r="TBY509" s="19"/>
      <c r="TCI509" s="23"/>
      <c r="TCJ509" s="19"/>
      <c r="TCT509" s="23"/>
      <c r="TCU509" s="19"/>
      <c r="TDE509" s="23"/>
      <c r="TDF509" s="19"/>
      <c r="TDP509" s="23"/>
      <c r="TDQ509" s="19"/>
      <c r="TEA509" s="23"/>
      <c r="TEB509" s="19"/>
      <c r="TEL509" s="23"/>
      <c r="TEM509" s="19"/>
      <c r="TEW509" s="23"/>
      <c r="TEX509" s="19"/>
      <c r="TFH509" s="23"/>
      <c r="TFI509" s="19"/>
      <c r="TFS509" s="23"/>
      <c r="TFT509" s="19"/>
      <c r="TGD509" s="23"/>
      <c r="TGE509" s="19"/>
      <c r="TGO509" s="23"/>
      <c r="TGP509" s="19"/>
      <c r="TGZ509" s="23"/>
      <c r="THA509" s="19"/>
      <c r="THK509" s="23"/>
      <c r="THL509" s="19"/>
      <c r="THV509" s="23"/>
      <c r="THW509" s="19"/>
      <c r="TIG509" s="23"/>
      <c r="TIH509" s="19"/>
      <c r="TIR509" s="23"/>
      <c r="TIS509" s="19"/>
      <c r="TJC509" s="23"/>
      <c r="TJD509" s="19"/>
      <c r="TJN509" s="23"/>
      <c r="TJO509" s="19"/>
      <c r="TJY509" s="23"/>
      <c r="TJZ509" s="19"/>
      <c r="TKJ509" s="23"/>
      <c r="TKK509" s="19"/>
      <c r="TKU509" s="23"/>
      <c r="TKV509" s="19"/>
      <c r="TLF509" s="23"/>
      <c r="TLG509" s="19"/>
      <c r="TLQ509" s="23"/>
      <c r="TLR509" s="19"/>
      <c r="TMB509" s="23"/>
      <c r="TMC509" s="19"/>
      <c r="TMM509" s="23"/>
      <c r="TMN509" s="19"/>
      <c r="TMX509" s="23"/>
      <c r="TMY509" s="19"/>
      <c r="TNI509" s="23"/>
      <c r="TNJ509" s="19"/>
      <c r="TNT509" s="23"/>
      <c r="TNU509" s="19"/>
      <c r="TOE509" s="23"/>
      <c r="TOF509" s="19"/>
      <c r="TOP509" s="23"/>
      <c r="TOQ509" s="19"/>
      <c r="TPA509" s="23"/>
      <c r="TPB509" s="19"/>
      <c r="TPL509" s="23"/>
      <c r="TPM509" s="19"/>
      <c r="TPW509" s="23"/>
      <c r="TPX509" s="19"/>
      <c r="TQH509" s="23"/>
      <c r="TQI509" s="19"/>
      <c r="TQS509" s="23"/>
      <c r="TQT509" s="19"/>
      <c r="TRD509" s="23"/>
      <c r="TRE509" s="19"/>
      <c r="TRO509" s="23"/>
      <c r="TRP509" s="19"/>
      <c r="TRZ509" s="23"/>
      <c r="TSA509" s="19"/>
      <c r="TSK509" s="23"/>
      <c r="TSL509" s="19"/>
      <c r="TSV509" s="23"/>
      <c r="TSW509" s="19"/>
      <c r="TTG509" s="23"/>
      <c r="TTH509" s="19"/>
      <c r="TTR509" s="23"/>
      <c r="TTS509" s="19"/>
      <c r="TUC509" s="23"/>
      <c r="TUD509" s="19"/>
      <c r="TUN509" s="23"/>
      <c r="TUO509" s="19"/>
      <c r="TUY509" s="23"/>
      <c r="TUZ509" s="19"/>
      <c r="TVJ509" s="23"/>
      <c r="TVK509" s="19"/>
      <c r="TVU509" s="23"/>
      <c r="TVV509" s="19"/>
      <c r="TWF509" s="23"/>
      <c r="TWG509" s="19"/>
      <c r="TWQ509" s="23"/>
      <c r="TWR509" s="19"/>
      <c r="TXB509" s="23"/>
      <c r="TXC509" s="19"/>
      <c r="TXM509" s="23"/>
      <c r="TXN509" s="19"/>
      <c r="TXX509" s="23"/>
      <c r="TXY509" s="19"/>
      <c r="TYI509" s="23"/>
      <c r="TYJ509" s="19"/>
      <c r="TYT509" s="23"/>
      <c r="TYU509" s="19"/>
      <c r="TZE509" s="23"/>
      <c r="TZF509" s="19"/>
      <c r="TZP509" s="23"/>
      <c r="TZQ509" s="19"/>
      <c r="UAA509" s="23"/>
      <c r="UAB509" s="19"/>
      <c r="UAL509" s="23"/>
      <c r="UAM509" s="19"/>
      <c r="UAW509" s="23"/>
      <c r="UAX509" s="19"/>
      <c r="UBH509" s="23"/>
      <c r="UBI509" s="19"/>
      <c r="UBS509" s="23"/>
      <c r="UBT509" s="19"/>
      <c r="UCD509" s="23"/>
      <c r="UCE509" s="19"/>
      <c r="UCO509" s="23"/>
      <c r="UCP509" s="19"/>
      <c r="UCZ509" s="23"/>
      <c r="UDA509" s="19"/>
      <c r="UDK509" s="23"/>
      <c r="UDL509" s="19"/>
      <c r="UDV509" s="23"/>
      <c r="UDW509" s="19"/>
      <c r="UEG509" s="23"/>
      <c r="UEH509" s="19"/>
      <c r="UER509" s="23"/>
      <c r="UES509" s="19"/>
      <c r="UFC509" s="23"/>
      <c r="UFD509" s="19"/>
      <c r="UFN509" s="23"/>
      <c r="UFO509" s="19"/>
      <c r="UFY509" s="23"/>
      <c r="UFZ509" s="19"/>
      <c r="UGJ509" s="23"/>
      <c r="UGK509" s="19"/>
      <c r="UGU509" s="23"/>
      <c r="UGV509" s="19"/>
      <c r="UHF509" s="23"/>
      <c r="UHG509" s="19"/>
      <c r="UHQ509" s="23"/>
      <c r="UHR509" s="19"/>
      <c r="UIB509" s="23"/>
      <c r="UIC509" s="19"/>
      <c r="UIM509" s="23"/>
      <c r="UIN509" s="19"/>
      <c r="UIX509" s="23"/>
      <c r="UIY509" s="19"/>
      <c r="UJI509" s="23"/>
      <c r="UJJ509" s="19"/>
      <c r="UJT509" s="23"/>
      <c r="UJU509" s="19"/>
      <c r="UKE509" s="23"/>
      <c r="UKF509" s="19"/>
      <c r="UKP509" s="23"/>
      <c r="UKQ509" s="19"/>
      <c r="ULA509" s="23"/>
      <c r="ULB509" s="19"/>
      <c r="ULL509" s="23"/>
      <c r="ULM509" s="19"/>
      <c r="ULW509" s="23"/>
      <c r="ULX509" s="19"/>
      <c r="UMH509" s="23"/>
      <c r="UMI509" s="19"/>
      <c r="UMS509" s="23"/>
      <c r="UMT509" s="19"/>
      <c r="UND509" s="23"/>
      <c r="UNE509" s="19"/>
      <c r="UNO509" s="23"/>
      <c r="UNP509" s="19"/>
      <c r="UNZ509" s="23"/>
      <c r="UOA509" s="19"/>
      <c r="UOK509" s="23"/>
      <c r="UOL509" s="19"/>
      <c r="UOV509" s="23"/>
      <c r="UOW509" s="19"/>
      <c r="UPG509" s="23"/>
      <c r="UPH509" s="19"/>
      <c r="UPR509" s="23"/>
      <c r="UPS509" s="19"/>
      <c r="UQC509" s="23"/>
      <c r="UQD509" s="19"/>
      <c r="UQN509" s="23"/>
      <c r="UQO509" s="19"/>
      <c r="UQY509" s="23"/>
      <c r="UQZ509" s="19"/>
      <c r="URJ509" s="23"/>
      <c r="URK509" s="19"/>
      <c r="URU509" s="23"/>
      <c r="URV509" s="19"/>
      <c r="USF509" s="23"/>
      <c r="USG509" s="19"/>
      <c r="USQ509" s="23"/>
      <c r="USR509" s="19"/>
      <c r="UTB509" s="23"/>
      <c r="UTC509" s="19"/>
      <c r="UTM509" s="23"/>
      <c r="UTN509" s="19"/>
      <c r="UTX509" s="23"/>
      <c r="UTY509" s="19"/>
      <c r="UUI509" s="23"/>
      <c r="UUJ509" s="19"/>
      <c r="UUT509" s="23"/>
      <c r="UUU509" s="19"/>
      <c r="UVE509" s="23"/>
      <c r="UVF509" s="19"/>
      <c r="UVP509" s="23"/>
      <c r="UVQ509" s="19"/>
      <c r="UWA509" s="23"/>
      <c r="UWB509" s="19"/>
      <c r="UWL509" s="23"/>
      <c r="UWM509" s="19"/>
      <c r="UWW509" s="23"/>
      <c r="UWX509" s="19"/>
      <c r="UXH509" s="23"/>
      <c r="UXI509" s="19"/>
      <c r="UXS509" s="23"/>
      <c r="UXT509" s="19"/>
      <c r="UYD509" s="23"/>
      <c r="UYE509" s="19"/>
      <c r="UYO509" s="23"/>
      <c r="UYP509" s="19"/>
      <c r="UYZ509" s="23"/>
      <c r="UZA509" s="19"/>
      <c r="UZK509" s="23"/>
      <c r="UZL509" s="19"/>
      <c r="UZV509" s="23"/>
      <c r="UZW509" s="19"/>
      <c r="VAG509" s="23"/>
      <c r="VAH509" s="19"/>
      <c r="VAR509" s="23"/>
      <c r="VAS509" s="19"/>
      <c r="VBC509" s="23"/>
      <c r="VBD509" s="19"/>
      <c r="VBN509" s="23"/>
      <c r="VBO509" s="19"/>
      <c r="VBY509" s="23"/>
      <c r="VBZ509" s="19"/>
      <c r="VCJ509" s="23"/>
      <c r="VCK509" s="19"/>
      <c r="VCU509" s="23"/>
      <c r="VCV509" s="19"/>
      <c r="VDF509" s="23"/>
      <c r="VDG509" s="19"/>
      <c r="VDQ509" s="23"/>
      <c r="VDR509" s="19"/>
      <c r="VEB509" s="23"/>
      <c r="VEC509" s="19"/>
      <c r="VEM509" s="23"/>
      <c r="VEN509" s="19"/>
      <c r="VEX509" s="23"/>
      <c r="VEY509" s="19"/>
      <c r="VFI509" s="23"/>
      <c r="VFJ509" s="19"/>
      <c r="VFT509" s="23"/>
      <c r="VFU509" s="19"/>
      <c r="VGE509" s="23"/>
      <c r="VGF509" s="19"/>
      <c r="VGP509" s="23"/>
      <c r="VGQ509" s="19"/>
      <c r="VHA509" s="23"/>
      <c r="VHB509" s="19"/>
      <c r="VHL509" s="23"/>
      <c r="VHM509" s="19"/>
      <c r="VHW509" s="23"/>
      <c r="VHX509" s="19"/>
      <c r="VIH509" s="23"/>
      <c r="VII509" s="19"/>
      <c r="VIS509" s="23"/>
      <c r="VIT509" s="19"/>
      <c r="VJD509" s="23"/>
      <c r="VJE509" s="19"/>
      <c r="VJO509" s="23"/>
      <c r="VJP509" s="19"/>
      <c r="VJZ509" s="23"/>
      <c r="VKA509" s="19"/>
      <c r="VKK509" s="23"/>
      <c r="VKL509" s="19"/>
      <c r="VKV509" s="23"/>
      <c r="VKW509" s="19"/>
      <c r="VLG509" s="23"/>
      <c r="VLH509" s="19"/>
      <c r="VLR509" s="23"/>
      <c r="VLS509" s="19"/>
      <c r="VMC509" s="23"/>
      <c r="VMD509" s="19"/>
      <c r="VMN509" s="23"/>
      <c r="VMO509" s="19"/>
      <c r="VMY509" s="23"/>
      <c r="VMZ509" s="19"/>
      <c r="VNJ509" s="23"/>
      <c r="VNK509" s="19"/>
      <c r="VNU509" s="23"/>
      <c r="VNV509" s="19"/>
      <c r="VOF509" s="23"/>
      <c r="VOG509" s="19"/>
      <c r="VOQ509" s="23"/>
      <c r="VOR509" s="19"/>
      <c r="VPB509" s="23"/>
      <c r="VPC509" s="19"/>
      <c r="VPM509" s="23"/>
      <c r="VPN509" s="19"/>
      <c r="VPX509" s="23"/>
      <c r="VPY509" s="19"/>
      <c r="VQI509" s="23"/>
      <c r="VQJ509" s="19"/>
      <c r="VQT509" s="23"/>
      <c r="VQU509" s="19"/>
      <c r="VRE509" s="23"/>
      <c r="VRF509" s="19"/>
      <c r="VRP509" s="23"/>
      <c r="VRQ509" s="19"/>
      <c r="VSA509" s="23"/>
      <c r="VSB509" s="19"/>
      <c r="VSL509" s="23"/>
      <c r="VSM509" s="19"/>
      <c r="VSW509" s="23"/>
      <c r="VSX509" s="19"/>
      <c r="VTH509" s="23"/>
      <c r="VTI509" s="19"/>
      <c r="VTS509" s="23"/>
      <c r="VTT509" s="19"/>
      <c r="VUD509" s="23"/>
      <c r="VUE509" s="19"/>
      <c r="VUO509" s="23"/>
      <c r="VUP509" s="19"/>
      <c r="VUZ509" s="23"/>
      <c r="VVA509" s="19"/>
      <c r="VVK509" s="23"/>
      <c r="VVL509" s="19"/>
      <c r="VVV509" s="23"/>
      <c r="VVW509" s="19"/>
      <c r="VWG509" s="23"/>
      <c r="VWH509" s="19"/>
      <c r="VWR509" s="23"/>
      <c r="VWS509" s="19"/>
      <c r="VXC509" s="23"/>
      <c r="VXD509" s="19"/>
      <c r="VXN509" s="23"/>
      <c r="VXO509" s="19"/>
      <c r="VXY509" s="23"/>
      <c r="VXZ509" s="19"/>
      <c r="VYJ509" s="23"/>
      <c r="VYK509" s="19"/>
      <c r="VYU509" s="23"/>
      <c r="VYV509" s="19"/>
      <c r="VZF509" s="23"/>
      <c r="VZG509" s="19"/>
      <c r="VZQ509" s="23"/>
      <c r="VZR509" s="19"/>
      <c r="WAB509" s="23"/>
      <c r="WAC509" s="19"/>
      <c r="WAM509" s="23"/>
      <c r="WAN509" s="19"/>
      <c r="WAX509" s="23"/>
      <c r="WAY509" s="19"/>
      <c r="WBI509" s="23"/>
      <c r="WBJ509" s="19"/>
      <c r="WBT509" s="23"/>
      <c r="WBU509" s="19"/>
      <c r="WCE509" s="23"/>
      <c r="WCF509" s="19"/>
      <c r="WCP509" s="23"/>
      <c r="WCQ509" s="19"/>
      <c r="WDA509" s="23"/>
      <c r="WDB509" s="19"/>
      <c r="WDL509" s="23"/>
      <c r="WDM509" s="19"/>
      <c r="WDW509" s="23"/>
      <c r="WDX509" s="19"/>
      <c r="WEH509" s="23"/>
      <c r="WEI509" s="19"/>
      <c r="WES509" s="23"/>
      <c r="WET509" s="19"/>
      <c r="WFD509" s="23"/>
      <c r="WFE509" s="19"/>
      <c r="WFO509" s="23"/>
      <c r="WFP509" s="19"/>
      <c r="WFZ509" s="23"/>
      <c r="WGA509" s="19"/>
      <c r="WGK509" s="23"/>
      <c r="WGL509" s="19"/>
      <c r="WGV509" s="23"/>
      <c r="WGW509" s="19"/>
      <c r="WHG509" s="23"/>
      <c r="WHH509" s="19"/>
      <c r="WHR509" s="23"/>
      <c r="WHS509" s="19"/>
      <c r="WIC509" s="23"/>
      <c r="WID509" s="19"/>
      <c r="WIN509" s="23"/>
      <c r="WIO509" s="19"/>
      <c r="WIY509" s="23"/>
      <c r="WIZ509" s="19"/>
      <c r="WJJ509" s="23"/>
      <c r="WJK509" s="19"/>
      <c r="WJU509" s="23"/>
      <c r="WJV509" s="19"/>
      <c r="WKF509" s="23"/>
      <c r="WKG509" s="19"/>
      <c r="WKQ509" s="23"/>
      <c r="WKR509" s="19"/>
      <c r="WLB509" s="23"/>
      <c r="WLC509" s="19"/>
      <c r="WLM509" s="23"/>
      <c r="WLN509" s="19"/>
      <c r="WLX509" s="23"/>
      <c r="WLY509" s="19"/>
      <c r="WMI509" s="23"/>
      <c r="WMJ509" s="19"/>
      <c r="WMT509" s="23"/>
      <c r="WMU509" s="19"/>
      <c r="WNE509" s="23"/>
      <c r="WNF509" s="19"/>
      <c r="WNP509" s="23"/>
      <c r="WNQ509" s="19"/>
      <c r="WOA509" s="23"/>
      <c r="WOB509" s="19"/>
      <c r="WOL509" s="23"/>
      <c r="WOM509" s="19"/>
      <c r="WOW509" s="23"/>
      <c r="WOX509" s="19"/>
      <c r="WPH509" s="23"/>
      <c r="WPI509" s="19"/>
      <c r="WPS509" s="23"/>
      <c r="WPT509" s="19"/>
      <c r="WQD509" s="23"/>
      <c r="WQE509" s="19"/>
      <c r="WQO509" s="23"/>
      <c r="WQP509" s="19"/>
      <c r="WQZ509" s="23"/>
      <c r="WRA509" s="19"/>
      <c r="WRK509" s="23"/>
      <c r="WRL509" s="19"/>
      <c r="WRV509" s="23"/>
      <c r="WRW509" s="19"/>
      <c r="WSG509" s="23"/>
      <c r="WSH509" s="19"/>
      <c r="WSR509" s="23"/>
      <c r="WSS509" s="19"/>
      <c r="WTC509" s="23"/>
      <c r="WTD509" s="19"/>
      <c r="WTN509" s="23"/>
      <c r="WTO509" s="19"/>
      <c r="WTY509" s="23"/>
      <c r="WTZ509" s="19"/>
      <c r="WUJ509" s="23"/>
      <c r="WUK509" s="19"/>
      <c r="WUU509" s="23"/>
      <c r="WUV509" s="19"/>
      <c r="WVF509" s="23"/>
      <c r="WVG509" s="19"/>
      <c r="WVQ509" s="23"/>
      <c r="WVR509" s="19"/>
      <c r="WWB509" s="23"/>
      <c r="WWC509" s="19"/>
      <c r="WWM509" s="23"/>
      <c r="WWN509" s="19"/>
      <c r="WWX509" s="23"/>
      <c r="WWY509" s="19"/>
      <c r="WXI509" s="23"/>
      <c r="WXJ509" s="19"/>
      <c r="WXT509" s="23"/>
      <c r="WXU509" s="19"/>
      <c r="WYE509" s="23"/>
      <c r="WYF509" s="19"/>
      <c r="WYP509" s="23"/>
      <c r="WYQ509" s="19"/>
      <c r="WZA509" s="23"/>
      <c r="WZB509" s="19"/>
      <c r="WZL509" s="23"/>
      <c r="WZM509" s="19"/>
      <c r="WZW509" s="23"/>
      <c r="WZX509" s="19"/>
      <c r="XAH509" s="23"/>
      <c r="XAI509" s="19"/>
      <c r="XAS509" s="23"/>
      <c r="XAT509" s="19"/>
      <c r="XBD509" s="23"/>
      <c r="XBE509" s="19"/>
      <c r="XBO509" s="23"/>
      <c r="XBP509" s="19"/>
      <c r="XBZ509" s="23"/>
      <c r="XCA509" s="19"/>
      <c r="XCK509" s="23"/>
      <c r="XCL509" s="19"/>
      <c r="XCV509" s="23"/>
      <c r="XCW509" s="19"/>
      <c r="XDG509" s="23"/>
      <c r="XDH509" s="19"/>
      <c r="XDR509" s="23"/>
      <c r="XDS509" s="19"/>
      <c r="XEC509" s="23"/>
      <c r="XED509" s="19"/>
      <c r="XEN509" s="23"/>
      <c r="XEO509" s="19"/>
      <c r="XEY509" s="23"/>
      <c r="XEZ509" s="19"/>
    </row>
    <row r="510" spans="1:1024 1034:2047 2057:3070 3080:4093 4103:5116 5126:6139 6149:7162 7172:8185 8195:9208 9218:10231 10241:12288 12298:13311 13321:14334 14344:15357 15367:16380" s="8" customFormat="1" ht="11.25" customHeight="1" x14ac:dyDescent="0.2">
      <c r="A510" s="19" t="s">
        <v>74</v>
      </c>
      <c r="B510" s="8">
        <v>634948.77928000002</v>
      </c>
      <c r="C510" s="8">
        <v>432182.55300000001</v>
      </c>
      <c r="D510" s="8">
        <v>35456.296340000001</v>
      </c>
      <c r="E510" s="8">
        <v>467638.84934000002</v>
      </c>
      <c r="F510" s="8">
        <v>461822.02386000007</v>
      </c>
      <c r="G510" s="8">
        <v>170869.93466</v>
      </c>
      <c r="H510" s="8">
        <v>5011.7357299999985</v>
      </c>
      <c r="I510" s="8">
        <v>2497.6330899999994</v>
      </c>
      <c r="J510" s="8">
        <v>1107840.17668</v>
      </c>
      <c r="K510" s="23">
        <v>57.314113772514418</v>
      </c>
      <c r="L510"/>
      <c r="M510"/>
      <c r="N510"/>
      <c r="O510"/>
      <c r="P510"/>
      <c r="Q510"/>
      <c r="R510"/>
      <c r="S510"/>
      <c r="T510"/>
      <c r="U510"/>
      <c r="V510"/>
      <c r="W510" s="19"/>
      <c r="AG510" s="23"/>
      <c r="AH510" s="19"/>
      <c r="AR510" s="23"/>
      <c r="AS510" s="19"/>
      <c r="BC510" s="23"/>
      <c r="BD510" s="19"/>
      <c r="BN510" s="23"/>
      <c r="BO510" s="19"/>
      <c r="BY510" s="23"/>
      <c r="BZ510" s="19"/>
      <c r="CJ510" s="23"/>
      <c r="CK510" s="19"/>
      <c r="CU510" s="23"/>
      <c r="CV510" s="19"/>
      <c r="DF510" s="23"/>
      <c r="DG510" s="19"/>
      <c r="DQ510" s="23"/>
      <c r="DR510" s="19"/>
      <c r="EB510" s="23"/>
      <c r="EC510" s="19"/>
      <c r="EM510" s="23"/>
      <c r="EN510" s="19"/>
      <c r="EX510" s="23"/>
      <c r="EY510" s="19"/>
      <c r="FI510" s="23"/>
      <c r="FJ510" s="19"/>
      <c r="FT510" s="23"/>
      <c r="FU510" s="19"/>
      <c r="GE510" s="23"/>
      <c r="GF510" s="19"/>
      <c r="GP510" s="23"/>
      <c r="GQ510" s="19"/>
      <c r="HA510" s="23"/>
      <c r="HB510" s="19"/>
      <c r="HL510" s="23"/>
      <c r="HM510" s="19"/>
      <c r="HW510" s="23"/>
      <c r="HX510" s="19"/>
      <c r="IH510" s="23"/>
      <c r="II510" s="19"/>
      <c r="IS510" s="23"/>
      <c r="IT510" s="19"/>
      <c r="JD510" s="23"/>
      <c r="JE510" s="19"/>
      <c r="JO510" s="23"/>
      <c r="JP510" s="19"/>
      <c r="JZ510" s="23"/>
      <c r="KA510" s="19"/>
      <c r="KK510" s="23"/>
      <c r="KL510" s="19"/>
      <c r="KV510" s="23"/>
      <c r="KW510" s="19"/>
      <c r="LG510" s="23"/>
      <c r="LH510" s="19"/>
      <c r="LR510" s="23"/>
      <c r="LS510" s="19"/>
      <c r="MC510" s="23"/>
      <c r="MD510" s="19"/>
      <c r="MN510" s="23"/>
      <c r="MO510" s="19"/>
      <c r="MY510" s="23"/>
      <c r="MZ510" s="19"/>
      <c r="NJ510" s="23"/>
      <c r="NK510" s="19"/>
      <c r="NU510" s="23"/>
      <c r="NV510" s="19"/>
      <c r="OF510" s="23"/>
      <c r="OG510" s="19"/>
      <c r="OQ510" s="23"/>
      <c r="OR510" s="19"/>
      <c r="PB510" s="23"/>
      <c r="PC510" s="19"/>
      <c r="PM510" s="23"/>
      <c r="PN510" s="19"/>
      <c r="PX510" s="23"/>
      <c r="PY510" s="19"/>
      <c r="QI510" s="23"/>
      <c r="QJ510" s="19"/>
      <c r="QT510" s="23"/>
      <c r="QU510" s="19"/>
      <c r="RE510" s="23"/>
      <c r="RF510" s="19"/>
      <c r="RP510" s="23"/>
      <c r="RQ510" s="19"/>
      <c r="SA510" s="23"/>
      <c r="SB510" s="19"/>
      <c r="SL510" s="23"/>
      <c r="SM510" s="19"/>
      <c r="SW510" s="23"/>
      <c r="SX510" s="19"/>
      <c r="TH510" s="23"/>
      <c r="TI510" s="19"/>
      <c r="TS510" s="23"/>
      <c r="TT510" s="19"/>
      <c r="UD510" s="23"/>
      <c r="UE510" s="19"/>
      <c r="UO510" s="23"/>
      <c r="UP510" s="19"/>
      <c r="UZ510" s="23"/>
      <c r="VA510" s="19"/>
      <c r="VK510" s="23"/>
      <c r="VL510" s="19"/>
      <c r="VV510" s="23"/>
      <c r="VW510" s="19"/>
      <c r="WG510" s="23"/>
      <c r="WH510" s="19"/>
      <c r="WR510" s="23"/>
      <c r="WS510" s="19"/>
      <c r="XC510" s="23"/>
      <c r="XD510" s="19"/>
      <c r="XN510" s="23"/>
      <c r="XO510" s="19"/>
      <c r="XY510" s="23"/>
      <c r="XZ510" s="19"/>
      <c r="YJ510" s="23"/>
      <c r="YK510" s="19"/>
      <c r="YU510" s="23"/>
      <c r="YV510" s="19"/>
      <c r="ZF510" s="23"/>
      <c r="ZG510" s="19"/>
      <c r="ZQ510" s="23"/>
      <c r="ZR510" s="19"/>
      <c r="AAB510" s="23"/>
      <c r="AAC510" s="19"/>
      <c r="AAM510" s="23"/>
      <c r="AAN510" s="19"/>
      <c r="AAX510" s="23"/>
      <c r="AAY510" s="19"/>
      <c r="ABI510" s="23"/>
      <c r="ABJ510" s="19"/>
      <c r="ABT510" s="23"/>
      <c r="ABU510" s="19"/>
      <c r="ACE510" s="23"/>
      <c r="ACF510" s="19"/>
      <c r="ACP510" s="23"/>
      <c r="ACQ510" s="19"/>
      <c r="ADA510" s="23"/>
      <c r="ADB510" s="19"/>
      <c r="ADL510" s="23"/>
      <c r="ADM510" s="19"/>
      <c r="ADW510" s="23"/>
      <c r="ADX510" s="19"/>
      <c r="AEH510" s="23"/>
      <c r="AEI510" s="19"/>
      <c r="AES510" s="23"/>
      <c r="AET510" s="19"/>
      <c r="AFD510" s="23"/>
      <c r="AFE510" s="19"/>
      <c r="AFO510" s="23"/>
      <c r="AFP510" s="19"/>
      <c r="AFZ510" s="23"/>
      <c r="AGA510" s="19"/>
      <c r="AGK510" s="23"/>
      <c r="AGL510" s="19"/>
      <c r="AGV510" s="23"/>
      <c r="AGW510" s="19"/>
      <c r="AHG510" s="23"/>
      <c r="AHH510" s="19"/>
      <c r="AHR510" s="23"/>
      <c r="AHS510" s="19"/>
      <c r="AIC510" s="23"/>
      <c r="AID510" s="19"/>
      <c r="AIN510" s="23"/>
      <c r="AIO510" s="19"/>
      <c r="AIY510" s="23"/>
      <c r="AIZ510" s="19"/>
      <c r="AJJ510" s="23"/>
      <c r="AJK510" s="19"/>
      <c r="AJU510" s="23"/>
      <c r="AJV510" s="19"/>
      <c r="AKF510" s="23"/>
      <c r="AKG510" s="19"/>
      <c r="AKQ510" s="23"/>
      <c r="AKR510" s="19"/>
      <c r="ALB510" s="23"/>
      <c r="ALC510" s="19"/>
      <c r="ALM510" s="23"/>
      <c r="ALN510" s="19"/>
      <c r="ALX510" s="23"/>
      <c r="ALY510" s="19"/>
      <c r="AMI510" s="23"/>
      <c r="AMJ510" s="19"/>
      <c r="AMT510" s="23"/>
      <c r="AMU510" s="19"/>
      <c r="ANE510" s="23"/>
      <c r="ANF510" s="19"/>
      <c r="ANP510" s="23"/>
      <c r="ANQ510" s="19"/>
      <c r="AOA510" s="23"/>
      <c r="AOB510" s="19"/>
      <c r="AOL510" s="23"/>
      <c r="AOM510" s="19"/>
      <c r="AOW510" s="23"/>
      <c r="AOX510" s="19"/>
      <c r="APH510" s="23"/>
      <c r="API510" s="19"/>
      <c r="APS510" s="23"/>
      <c r="APT510" s="19"/>
      <c r="AQD510" s="23"/>
      <c r="AQE510" s="19"/>
      <c r="AQO510" s="23"/>
      <c r="AQP510" s="19"/>
      <c r="AQZ510" s="23"/>
      <c r="ARA510" s="19"/>
      <c r="ARK510" s="23"/>
      <c r="ARL510" s="19"/>
      <c r="ARV510" s="23"/>
      <c r="ARW510" s="19"/>
      <c r="ASG510" s="23"/>
      <c r="ASH510" s="19"/>
      <c r="ASR510" s="23"/>
      <c r="ASS510" s="19"/>
      <c r="ATC510" s="23"/>
      <c r="ATD510" s="19"/>
      <c r="ATN510" s="23"/>
      <c r="ATO510" s="19"/>
      <c r="ATY510" s="23"/>
      <c r="ATZ510" s="19"/>
      <c r="AUJ510" s="23"/>
      <c r="AUK510" s="19"/>
      <c r="AUU510" s="23"/>
      <c r="AUV510" s="19"/>
      <c r="AVF510" s="23"/>
      <c r="AVG510" s="19"/>
      <c r="AVQ510" s="23"/>
      <c r="AVR510" s="19"/>
      <c r="AWB510" s="23"/>
      <c r="AWC510" s="19"/>
      <c r="AWM510" s="23"/>
      <c r="AWN510" s="19"/>
      <c r="AWX510" s="23"/>
      <c r="AWY510" s="19"/>
      <c r="AXI510" s="23"/>
      <c r="AXJ510" s="19"/>
      <c r="AXT510" s="23"/>
      <c r="AXU510" s="19"/>
      <c r="AYE510" s="23"/>
      <c r="AYF510" s="19"/>
      <c r="AYP510" s="23"/>
      <c r="AYQ510" s="19"/>
      <c r="AZA510" s="23"/>
      <c r="AZB510" s="19"/>
      <c r="AZL510" s="23"/>
      <c r="AZM510" s="19"/>
      <c r="AZW510" s="23"/>
      <c r="AZX510" s="19"/>
      <c r="BAH510" s="23"/>
      <c r="BAI510" s="19"/>
      <c r="BAS510" s="23"/>
      <c r="BAT510" s="19"/>
      <c r="BBD510" s="23"/>
      <c r="BBE510" s="19"/>
      <c r="BBO510" s="23"/>
      <c r="BBP510" s="19"/>
      <c r="BBZ510" s="23"/>
      <c r="BCA510" s="19"/>
      <c r="BCK510" s="23"/>
      <c r="BCL510" s="19"/>
      <c r="BCV510" s="23"/>
      <c r="BCW510" s="19"/>
      <c r="BDG510" s="23"/>
      <c r="BDH510" s="19"/>
      <c r="BDR510" s="23"/>
      <c r="BDS510" s="19"/>
      <c r="BEC510" s="23"/>
      <c r="BED510" s="19"/>
      <c r="BEN510" s="23"/>
      <c r="BEO510" s="19"/>
      <c r="BEY510" s="23"/>
      <c r="BEZ510" s="19"/>
      <c r="BFJ510" s="23"/>
      <c r="BFK510" s="19"/>
      <c r="BFU510" s="23"/>
      <c r="BFV510" s="19"/>
      <c r="BGF510" s="23"/>
      <c r="BGG510" s="19"/>
      <c r="BGQ510" s="23"/>
      <c r="BGR510" s="19"/>
      <c r="BHB510" s="23"/>
      <c r="BHC510" s="19"/>
      <c r="BHM510" s="23"/>
      <c r="BHN510" s="19"/>
      <c r="BHX510" s="23"/>
      <c r="BHY510" s="19"/>
      <c r="BII510" s="23"/>
      <c r="BIJ510" s="19"/>
      <c r="BIT510" s="23"/>
      <c r="BIU510" s="19"/>
      <c r="BJE510" s="23"/>
      <c r="BJF510" s="19"/>
      <c r="BJP510" s="23"/>
      <c r="BJQ510" s="19"/>
      <c r="BKA510" s="23"/>
      <c r="BKB510" s="19"/>
      <c r="BKL510" s="23"/>
      <c r="BKM510" s="19"/>
      <c r="BKW510" s="23"/>
      <c r="BKX510" s="19"/>
      <c r="BLH510" s="23"/>
      <c r="BLI510" s="19"/>
      <c r="BLS510" s="23"/>
      <c r="BLT510" s="19"/>
      <c r="BMD510" s="23"/>
      <c r="BME510" s="19"/>
      <c r="BMO510" s="23"/>
      <c r="BMP510" s="19"/>
      <c r="BMZ510" s="23"/>
      <c r="BNA510" s="19"/>
      <c r="BNK510" s="23"/>
      <c r="BNL510" s="19"/>
      <c r="BNV510" s="23"/>
      <c r="BNW510" s="19"/>
      <c r="BOG510" s="23"/>
      <c r="BOH510" s="19"/>
      <c r="BOR510" s="23"/>
      <c r="BOS510" s="19"/>
      <c r="BPC510" s="23"/>
      <c r="BPD510" s="19"/>
      <c r="BPN510" s="23"/>
      <c r="BPO510" s="19"/>
      <c r="BPY510" s="23"/>
      <c r="BPZ510" s="19"/>
      <c r="BQJ510" s="23"/>
      <c r="BQK510" s="19"/>
      <c r="BQU510" s="23"/>
      <c r="BQV510" s="19"/>
      <c r="BRF510" s="23"/>
      <c r="BRG510" s="19"/>
      <c r="BRQ510" s="23"/>
      <c r="BRR510" s="19"/>
      <c r="BSB510" s="23"/>
      <c r="BSC510" s="19"/>
      <c r="BSM510" s="23"/>
      <c r="BSN510" s="19"/>
      <c r="BSX510" s="23"/>
      <c r="BSY510" s="19"/>
      <c r="BTI510" s="23"/>
      <c r="BTJ510" s="19"/>
      <c r="BTT510" s="23"/>
      <c r="BTU510" s="19"/>
      <c r="BUE510" s="23"/>
      <c r="BUF510" s="19"/>
      <c r="BUP510" s="23"/>
      <c r="BUQ510" s="19"/>
      <c r="BVA510" s="23"/>
      <c r="BVB510" s="19"/>
      <c r="BVL510" s="23"/>
      <c r="BVM510" s="19"/>
      <c r="BVW510" s="23"/>
      <c r="BVX510" s="19"/>
      <c r="BWH510" s="23"/>
      <c r="BWI510" s="19"/>
      <c r="BWS510" s="23"/>
      <c r="BWT510" s="19"/>
      <c r="BXD510" s="23"/>
      <c r="BXE510" s="19"/>
      <c r="BXO510" s="23"/>
      <c r="BXP510" s="19"/>
      <c r="BXZ510" s="23"/>
      <c r="BYA510" s="19"/>
      <c r="BYK510" s="23"/>
      <c r="BYL510" s="19"/>
      <c r="BYV510" s="23"/>
      <c r="BYW510" s="19"/>
      <c r="BZG510" s="23"/>
      <c r="BZH510" s="19"/>
      <c r="BZR510" s="23"/>
      <c r="BZS510" s="19"/>
      <c r="CAC510" s="23"/>
      <c r="CAD510" s="19"/>
      <c r="CAN510" s="23"/>
      <c r="CAO510" s="19"/>
      <c r="CAY510" s="23"/>
      <c r="CAZ510" s="19"/>
      <c r="CBJ510" s="23"/>
      <c r="CBK510" s="19"/>
      <c r="CBU510" s="23"/>
      <c r="CBV510" s="19"/>
      <c r="CCF510" s="23"/>
      <c r="CCG510" s="19"/>
      <c r="CCQ510" s="23"/>
      <c r="CCR510" s="19"/>
      <c r="CDB510" s="23"/>
      <c r="CDC510" s="19"/>
      <c r="CDM510" s="23"/>
      <c r="CDN510" s="19"/>
      <c r="CDX510" s="23"/>
      <c r="CDY510" s="19"/>
      <c r="CEI510" s="23"/>
      <c r="CEJ510" s="19"/>
      <c r="CET510" s="23"/>
      <c r="CEU510" s="19"/>
      <c r="CFE510" s="23"/>
      <c r="CFF510" s="19"/>
      <c r="CFP510" s="23"/>
      <c r="CFQ510" s="19"/>
      <c r="CGA510" s="23"/>
      <c r="CGB510" s="19"/>
      <c r="CGL510" s="23"/>
      <c r="CGM510" s="19"/>
      <c r="CGW510" s="23"/>
      <c r="CGX510" s="19"/>
      <c r="CHH510" s="23"/>
      <c r="CHI510" s="19"/>
      <c r="CHS510" s="23"/>
      <c r="CHT510" s="19"/>
      <c r="CID510" s="23"/>
      <c r="CIE510" s="19"/>
      <c r="CIO510" s="23"/>
      <c r="CIP510" s="19"/>
      <c r="CIZ510" s="23"/>
      <c r="CJA510" s="19"/>
      <c r="CJK510" s="23"/>
      <c r="CJL510" s="19"/>
      <c r="CJV510" s="23"/>
      <c r="CJW510" s="19"/>
      <c r="CKG510" s="23"/>
      <c r="CKH510" s="19"/>
      <c r="CKR510" s="23"/>
      <c r="CKS510" s="19"/>
      <c r="CLC510" s="23"/>
      <c r="CLD510" s="19"/>
      <c r="CLN510" s="23"/>
      <c r="CLO510" s="19"/>
      <c r="CLY510" s="23"/>
      <c r="CLZ510" s="19"/>
      <c r="CMJ510" s="23"/>
      <c r="CMK510" s="19"/>
      <c r="CMU510" s="23"/>
      <c r="CMV510" s="19"/>
      <c r="CNF510" s="23"/>
      <c r="CNG510" s="19"/>
      <c r="CNQ510" s="23"/>
      <c r="CNR510" s="19"/>
      <c r="COB510" s="23"/>
      <c r="COC510" s="19"/>
      <c r="COM510" s="23"/>
      <c r="CON510" s="19"/>
      <c r="COX510" s="23"/>
      <c r="COY510" s="19"/>
      <c r="CPI510" s="23"/>
      <c r="CPJ510" s="19"/>
      <c r="CPT510" s="23"/>
      <c r="CPU510" s="19"/>
      <c r="CQE510" s="23"/>
      <c r="CQF510" s="19"/>
      <c r="CQP510" s="23"/>
      <c r="CQQ510" s="19"/>
      <c r="CRA510" s="23"/>
      <c r="CRB510" s="19"/>
      <c r="CRL510" s="23"/>
      <c r="CRM510" s="19"/>
      <c r="CRW510" s="23"/>
      <c r="CRX510" s="19"/>
      <c r="CSH510" s="23"/>
      <c r="CSI510" s="19"/>
      <c r="CSS510" s="23"/>
      <c r="CST510" s="19"/>
      <c r="CTD510" s="23"/>
      <c r="CTE510" s="19"/>
      <c r="CTO510" s="23"/>
      <c r="CTP510" s="19"/>
      <c r="CTZ510" s="23"/>
      <c r="CUA510" s="19"/>
      <c r="CUK510" s="23"/>
      <c r="CUL510" s="19"/>
      <c r="CUV510" s="23"/>
      <c r="CUW510" s="19"/>
      <c r="CVG510" s="23"/>
      <c r="CVH510" s="19"/>
      <c r="CVR510" s="23"/>
      <c r="CVS510" s="19"/>
      <c r="CWC510" s="23"/>
      <c r="CWD510" s="19"/>
      <c r="CWN510" s="23"/>
      <c r="CWO510" s="19"/>
      <c r="CWY510" s="23"/>
      <c r="CWZ510" s="19"/>
      <c r="CXJ510" s="23"/>
      <c r="CXK510" s="19"/>
      <c r="CXU510" s="23"/>
      <c r="CXV510" s="19"/>
      <c r="CYF510" s="23"/>
      <c r="CYG510" s="19"/>
      <c r="CYQ510" s="23"/>
      <c r="CYR510" s="19"/>
      <c r="CZB510" s="23"/>
      <c r="CZC510" s="19"/>
      <c r="CZM510" s="23"/>
      <c r="CZN510" s="19"/>
      <c r="CZX510" s="23"/>
      <c r="CZY510" s="19"/>
      <c r="DAI510" s="23"/>
      <c r="DAJ510" s="19"/>
      <c r="DAT510" s="23"/>
      <c r="DAU510" s="19"/>
      <c r="DBE510" s="23"/>
      <c r="DBF510" s="19"/>
      <c r="DBP510" s="23"/>
      <c r="DBQ510" s="19"/>
      <c r="DCA510" s="23"/>
      <c r="DCB510" s="19"/>
      <c r="DCL510" s="23"/>
      <c r="DCM510" s="19"/>
      <c r="DCW510" s="23"/>
      <c r="DCX510" s="19"/>
      <c r="DDH510" s="23"/>
      <c r="DDI510" s="19"/>
      <c r="DDS510" s="23"/>
      <c r="DDT510" s="19"/>
      <c r="DED510" s="23"/>
      <c r="DEE510" s="19"/>
      <c r="DEO510" s="23"/>
      <c r="DEP510" s="19"/>
      <c r="DEZ510" s="23"/>
      <c r="DFA510" s="19"/>
      <c r="DFK510" s="23"/>
      <c r="DFL510" s="19"/>
      <c r="DFV510" s="23"/>
      <c r="DFW510" s="19"/>
      <c r="DGG510" s="23"/>
      <c r="DGH510" s="19"/>
      <c r="DGR510" s="23"/>
      <c r="DGS510" s="19"/>
      <c r="DHC510" s="23"/>
      <c r="DHD510" s="19"/>
      <c r="DHN510" s="23"/>
      <c r="DHO510" s="19"/>
      <c r="DHY510" s="23"/>
      <c r="DHZ510" s="19"/>
      <c r="DIJ510" s="23"/>
      <c r="DIK510" s="19"/>
      <c r="DIU510" s="23"/>
      <c r="DIV510" s="19"/>
      <c r="DJF510" s="23"/>
      <c r="DJG510" s="19"/>
      <c r="DJQ510" s="23"/>
      <c r="DJR510" s="19"/>
      <c r="DKB510" s="23"/>
      <c r="DKC510" s="19"/>
      <c r="DKM510" s="23"/>
      <c r="DKN510" s="19"/>
      <c r="DKX510" s="23"/>
      <c r="DKY510" s="19"/>
      <c r="DLI510" s="23"/>
      <c r="DLJ510" s="19"/>
      <c r="DLT510" s="23"/>
      <c r="DLU510" s="19"/>
      <c r="DME510" s="23"/>
      <c r="DMF510" s="19"/>
      <c r="DMP510" s="23"/>
      <c r="DMQ510" s="19"/>
      <c r="DNA510" s="23"/>
      <c r="DNB510" s="19"/>
      <c r="DNL510" s="23"/>
      <c r="DNM510" s="19"/>
      <c r="DNW510" s="23"/>
      <c r="DNX510" s="19"/>
      <c r="DOH510" s="23"/>
      <c r="DOI510" s="19"/>
      <c r="DOS510" s="23"/>
      <c r="DOT510" s="19"/>
      <c r="DPD510" s="23"/>
      <c r="DPE510" s="19"/>
      <c r="DPO510" s="23"/>
      <c r="DPP510" s="19"/>
      <c r="DPZ510" s="23"/>
      <c r="DQA510" s="19"/>
      <c r="DQK510" s="23"/>
      <c r="DQL510" s="19"/>
      <c r="DQV510" s="23"/>
      <c r="DQW510" s="19"/>
      <c r="DRG510" s="23"/>
      <c r="DRH510" s="19"/>
      <c r="DRR510" s="23"/>
      <c r="DRS510" s="19"/>
      <c r="DSC510" s="23"/>
      <c r="DSD510" s="19"/>
      <c r="DSN510" s="23"/>
      <c r="DSO510" s="19"/>
      <c r="DSY510" s="23"/>
      <c r="DSZ510" s="19"/>
      <c r="DTJ510" s="23"/>
      <c r="DTK510" s="19"/>
      <c r="DTU510" s="23"/>
      <c r="DTV510" s="19"/>
      <c r="DUF510" s="23"/>
      <c r="DUG510" s="19"/>
      <c r="DUQ510" s="23"/>
      <c r="DUR510" s="19"/>
      <c r="DVB510" s="23"/>
      <c r="DVC510" s="19"/>
      <c r="DVM510" s="23"/>
      <c r="DVN510" s="19"/>
      <c r="DVX510" s="23"/>
      <c r="DVY510" s="19"/>
      <c r="DWI510" s="23"/>
      <c r="DWJ510" s="19"/>
      <c r="DWT510" s="23"/>
      <c r="DWU510" s="19"/>
      <c r="DXE510" s="23"/>
      <c r="DXF510" s="19"/>
      <c r="DXP510" s="23"/>
      <c r="DXQ510" s="19"/>
      <c r="DYA510" s="23"/>
      <c r="DYB510" s="19"/>
      <c r="DYL510" s="23"/>
      <c r="DYM510" s="19"/>
      <c r="DYW510" s="23"/>
      <c r="DYX510" s="19"/>
      <c r="DZH510" s="23"/>
      <c r="DZI510" s="19"/>
      <c r="DZS510" s="23"/>
      <c r="DZT510" s="19"/>
      <c r="EAD510" s="23"/>
      <c r="EAE510" s="19"/>
      <c r="EAO510" s="23"/>
      <c r="EAP510" s="19"/>
      <c r="EAZ510" s="23"/>
      <c r="EBA510" s="19"/>
      <c r="EBK510" s="23"/>
      <c r="EBL510" s="19"/>
      <c r="EBV510" s="23"/>
      <c r="EBW510" s="19"/>
      <c r="ECG510" s="23"/>
      <c r="ECH510" s="19"/>
      <c r="ECR510" s="23"/>
      <c r="ECS510" s="19"/>
      <c r="EDC510" s="23"/>
      <c r="EDD510" s="19"/>
      <c r="EDN510" s="23"/>
      <c r="EDO510" s="19"/>
      <c r="EDY510" s="23"/>
      <c r="EDZ510" s="19"/>
      <c r="EEJ510" s="23"/>
      <c r="EEK510" s="19"/>
      <c r="EEU510" s="23"/>
      <c r="EEV510" s="19"/>
      <c r="EFF510" s="23"/>
      <c r="EFG510" s="19"/>
      <c r="EFQ510" s="23"/>
      <c r="EFR510" s="19"/>
      <c r="EGB510" s="23"/>
      <c r="EGC510" s="19"/>
      <c r="EGM510" s="23"/>
      <c r="EGN510" s="19"/>
      <c r="EGX510" s="23"/>
      <c r="EGY510" s="19"/>
      <c r="EHI510" s="23"/>
      <c r="EHJ510" s="19"/>
      <c r="EHT510" s="23"/>
      <c r="EHU510" s="19"/>
      <c r="EIE510" s="23"/>
      <c r="EIF510" s="19"/>
      <c r="EIP510" s="23"/>
      <c r="EIQ510" s="19"/>
      <c r="EJA510" s="23"/>
      <c r="EJB510" s="19"/>
      <c r="EJL510" s="23"/>
      <c r="EJM510" s="19"/>
      <c r="EJW510" s="23"/>
      <c r="EJX510" s="19"/>
      <c r="EKH510" s="23"/>
      <c r="EKI510" s="19"/>
      <c r="EKS510" s="23"/>
      <c r="EKT510" s="19"/>
      <c r="ELD510" s="23"/>
      <c r="ELE510" s="19"/>
      <c r="ELO510" s="23"/>
      <c r="ELP510" s="19"/>
      <c r="ELZ510" s="23"/>
      <c r="EMA510" s="19"/>
      <c r="EMK510" s="23"/>
      <c r="EML510" s="19"/>
      <c r="EMV510" s="23"/>
      <c r="EMW510" s="19"/>
      <c r="ENG510" s="23"/>
      <c r="ENH510" s="19"/>
      <c r="ENR510" s="23"/>
      <c r="ENS510" s="19"/>
      <c r="EOC510" s="23"/>
      <c r="EOD510" s="19"/>
      <c r="EON510" s="23"/>
      <c r="EOO510" s="19"/>
      <c r="EOY510" s="23"/>
      <c r="EOZ510" s="19"/>
      <c r="EPJ510" s="23"/>
      <c r="EPK510" s="19"/>
      <c r="EPU510" s="23"/>
      <c r="EPV510" s="19"/>
      <c r="EQF510" s="23"/>
      <c r="EQG510" s="19"/>
      <c r="EQQ510" s="23"/>
      <c r="EQR510" s="19"/>
      <c r="ERB510" s="23"/>
      <c r="ERC510" s="19"/>
      <c r="ERM510" s="23"/>
      <c r="ERN510" s="19"/>
      <c r="ERX510" s="23"/>
      <c r="ERY510" s="19"/>
      <c r="ESI510" s="23"/>
      <c r="ESJ510" s="19"/>
      <c r="EST510" s="23"/>
      <c r="ESU510" s="19"/>
      <c r="ETE510" s="23"/>
      <c r="ETF510" s="19"/>
      <c r="ETP510" s="23"/>
      <c r="ETQ510" s="19"/>
      <c r="EUA510" s="23"/>
      <c r="EUB510" s="19"/>
      <c r="EUL510" s="23"/>
      <c r="EUM510" s="19"/>
      <c r="EUW510" s="23"/>
      <c r="EUX510" s="19"/>
      <c r="EVH510" s="23"/>
      <c r="EVI510" s="19"/>
      <c r="EVS510" s="23"/>
      <c r="EVT510" s="19"/>
      <c r="EWD510" s="23"/>
      <c r="EWE510" s="19"/>
      <c r="EWO510" s="23"/>
      <c r="EWP510" s="19"/>
      <c r="EWZ510" s="23"/>
      <c r="EXA510" s="19"/>
      <c r="EXK510" s="23"/>
      <c r="EXL510" s="19"/>
      <c r="EXV510" s="23"/>
      <c r="EXW510" s="19"/>
      <c r="EYG510" s="23"/>
      <c r="EYH510" s="19"/>
      <c r="EYR510" s="23"/>
      <c r="EYS510" s="19"/>
      <c r="EZC510" s="23"/>
      <c r="EZD510" s="19"/>
      <c r="EZN510" s="23"/>
      <c r="EZO510" s="19"/>
      <c r="EZY510" s="23"/>
      <c r="EZZ510" s="19"/>
      <c r="FAJ510" s="23"/>
      <c r="FAK510" s="19"/>
      <c r="FAU510" s="23"/>
      <c r="FAV510" s="19"/>
      <c r="FBF510" s="23"/>
      <c r="FBG510" s="19"/>
      <c r="FBQ510" s="23"/>
      <c r="FBR510" s="19"/>
      <c r="FCB510" s="23"/>
      <c r="FCC510" s="19"/>
      <c r="FCM510" s="23"/>
      <c r="FCN510" s="19"/>
      <c r="FCX510" s="23"/>
      <c r="FCY510" s="19"/>
      <c r="FDI510" s="23"/>
      <c r="FDJ510" s="19"/>
      <c r="FDT510" s="23"/>
      <c r="FDU510" s="19"/>
      <c r="FEE510" s="23"/>
      <c r="FEF510" s="19"/>
      <c r="FEP510" s="23"/>
      <c r="FEQ510" s="19"/>
      <c r="FFA510" s="23"/>
      <c r="FFB510" s="19"/>
      <c r="FFL510" s="23"/>
      <c r="FFM510" s="19"/>
      <c r="FFW510" s="23"/>
      <c r="FFX510" s="19"/>
      <c r="FGH510" s="23"/>
      <c r="FGI510" s="19"/>
      <c r="FGS510" s="23"/>
      <c r="FGT510" s="19"/>
      <c r="FHD510" s="23"/>
      <c r="FHE510" s="19"/>
      <c r="FHO510" s="23"/>
      <c r="FHP510" s="19"/>
      <c r="FHZ510" s="23"/>
      <c r="FIA510" s="19"/>
      <c r="FIK510" s="23"/>
      <c r="FIL510" s="19"/>
      <c r="FIV510" s="23"/>
      <c r="FIW510" s="19"/>
      <c r="FJG510" s="23"/>
      <c r="FJH510" s="19"/>
      <c r="FJR510" s="23"/>
      <c r="FJS510" s="19"/>
      <c r="FKC510" s="23"/>
      <c r="FKD510" s="19"/>
      <c r="FKN510" s="23"/>
      <c r="FKO510" s="19"/>
      <c r="FKY510" s="23"/>
      <c r="FKZ510" s="19"/>
      <c r="FLJ510" s="23"/>
      <c r="FLK510" s="19"/>
      <c r="FLU510" s="23"/>
      <c r="FLV510" s="19"/>
      <c r="FMF510" s="23"/>
      <c r="FMG510" s="19"/>
      <c r="FMQ510" s="23"/>
      <c r="FMR510" s="19"/>
      <c r="FNB510" s="23"/>
      <c r="FNC510" s="19"/>
      <c r="FNM510" s="23"/>
      <c r="FNN510" s="19"/>
      <c r="FNX510" s="23"/>
      <c r="FNY510" s="19"/>
      <c r="FOI510" s="23"/>
      <c r="FOJ510" s="19"/>
      <c r="FOT510" s="23"/>
      <c r="FOU510" s="19"/>
      <c r="FPE510" s="23"/>
      <c r="FPF510" s="19"/>
      <c r="FPP510" s="23"/>
      <c r="FPQ510" s="19"/>
      <c r="FQA510" s="23"/>
      <c r="FQB510" s="19"/>
      <c r="FQL510" s="23"/>
      <c r="FQM510" s="19"/>
      <c r="FQW510" s="23"/>
      <c r="FQX510" s="19"/>
      <c r="FRH510" s="23"/>
      <c r="FRI510" s="19"/>
      <c r="FRS510" s="23"/>
      <c r="FRT510" s="19"/>
      <c r="FSD510" s="23"/>
      <c r="FSE510" s="19"/>
      <c r="FSO510" s="23"/>
      <c r="FSP510" s="19"/>
      <c r="FSZ510" s="23"/>
      <c r="FTA510" s="19"/>
      <c r="FTK510" s="23"/>
      <c r="FTL510" s="19"/>
      <c r="FTV510" s="23"/>
      <c r="FTW510" s="19"/>
      <c r="FUG510" s="23"/>
      <c r="FUH510" s="19"/>
      <c r="FUR510" s="23"/>
      <c r="FUS510" s="19"/>
      <c r="FVC510" s="23"/>
      <c r="FVD510" s="19"/>
      <c r="FVN510" s="23"/>
      <c r="FVO510" s="19"/>
      <c r="FVY510" s="23"/>
      <c r="FVZ510" s="19"/>
      <c r="FWJ510" s="23"/>
      <c r="FWK510" s="19"/>
      <c r="FWU510" s="23"/>
      <c r="FWV510" s="19"/>
      <c r="FXF510" s="23"/>
      <c r="FXG510" s="19"/>
      <c r="FXQ510" s="23"/>
      <c r="FXR510" s="19"/>
      <c r="FYB510" s="23"/>
      <c r="FYC510" s="19"/>
      <c r="FYM510" s="23"/>
      <c r="FYN510" s="19"/>
      <c r="FYX510" s="23"/>
      <c r="FYY510" s="19"/>
      <c r="FZI510" s="23"/>
      <c r="FZJ510" s="19"/>
      <c r="FZT510" s="23"/>
      <c r="FZU510" s="19"/>
      <c r="GAE510" s="23"/>
      <c r="GAF510" s="19"/>
      <c r="GAP510" s="23"/>
      <c r="GAQ510" s="19"/>
      <c r="GBA510" s="23"/>
      <c r="GBB510" s="19"/>
      <c r="GBL510" s="23"/>
      <c r="GBM510" s="19"/>
      <c r="GBW510" s="23"/>
      <c r="GBX510" s="19"/>
      <c r="GCH510" s="23"/>
      <c r="GCI510" s="19"/>
      <c r="GCS510" s="23"/>
      <c r="GCT510" s="19"/>
      <c r="GDD510" s="23"/>
      <c r="GDE510" s="19"/>
      <c r="GDO510" s="23"/>
      <c r="GDP510" s="19"/>
      <c r="GDZ510" s="23"/>
      <c r="GEA510" s="19"/>
      <c r="GEK510" s="23"/>
      <c r="GEL510" s="19"/>
      <c r="GEV510" s="23"/>
      <c r="GEW510" s="19"/>
      <c r="GFG510" s="23"/>
      <c r="GFH510" s="19"/>
      <c r="GFR510" s="23"/>
      <c r="GFS510" s="19"/>
      <c r="GGC510" s="23"/>
      <c r="GGD510" s="19"/>
      <c r="GGN510" s="23"/>
      <c r="GGO510" s="19"/>
      <c r="GGY510" s="23"/>
      <c r="GGZ510" s="19"/>
      <c r="GHJ510" s="23"/>
      <c r="GHK510" s="19"/>
      <c r="GHU510" s="23"/>
      <c r="GHV510" s="19"/>
      <c r="GIF510" s="23"/>
      <c r="GIG510" s="19"/>
      <c r="GIQ510" s="23"/>
      <c r="GIR510" s="19"/>
      <c r="GJB510" s="23"/>
      <c r="GJC510" s="19"/>
      <c r="GJM510" s="23"/>
      <c r="GJN510" s="19"/>
      <c r="GJX510" s="23"/>
      <c r="GJY510" s="19"/>
      <c r="GKI510" s="23"/>
      <c r="GKJ510" s="19"/>
      <c r="GKT510" s="23"/>
      <c r="GKU510" s="19"/>
      <c r="GLE510" s="23"/>
      <c r="GLF510" s="19"/>
      <c r="GLP510" s="23"/>
      <c r="GLQ510" s="19"/>
      <c r="GMA510" s="23"/>
      <c r="GMB510" s="19"/>
      <c r="GML510" s="23"/>
      <c r="GMM510" s="19"/>
      <c r="GMW510" s="23"/>
      <c r="GMX510" s="19"/>
      <c r="GNH510" s="23"/>
      <c r="GNI510" s="19"/>
      <c r="GNS510" s="23"/>
      <c r="GNT510" s="19"/>
      <c r="GOD510" s="23"/>
      <c r="GOE510" s="19"/>
      <c r="GOO510" s="23"/>
      <c r="GOP510" s="19"/>
      <c r="GOZ510" s="23"/>
      <c r="GPA510" s="19"/>
      <c r="GPK510" s="23"/>
      <c r="GPL510" s="19"/>
      <c r="GPV510" s="23"/>
      <c r="GPW510" s="19"/>
      <c r="GQG510" s="23"/>
      <c r="GQH510" s="19"/>
      <c r="GQR510" s="23"/>
      <c r="GQS510" s="19"/>
      <c r="GRC510" s="23"/>
      <c r="GRD510" s="19"/>
      <c r="GRN510" s="23"/>
      <c r="GRO510" s="19"/>
      <c r="GRY510" s="23"/>
      <c r="GRZ510" s="19"/>
      <c r="GSJ510" s="23"/>
      <c r="GSK510" s="19"/>
      <c r="GSU510" s="23"/>
      <c r="GSV510" s="19"/>
      <c r="GTF510" s="23"/>
      <c r="GTG510" s="19"/>
      <c r="GTQ510" s="23"/>
      <c r="GTR510" s="19"/>
      <c r="GUB510" s="23"/>
      <c r="GUC510" s="19"/>
      <c r="GUM510" s="23"/>
      <c r="GUN510" s="19"/>
      <c r="GUX510" s="23"/>
      <c r="GUY510" s="19"/>
      <c r="GVI510" s="23"/>
      <c r="GVJ510" s="19"/>
      <c r="GVT510" s="23"/>
      <c r="GVU510" s="19"/>
      <c r="GWE510" s="23"/>
      <c r="GWF510" s="19"/>
      <c r="GWP510" s="23"/>
      <c r="GWQ510" s="19"/>
      <c r="GXA510" s="23"/>
      <c r="GXB510" s="19"/>
      <c r="GXL510" s="23"/>
      <c r="GXM510" s="19"/>
      <c r="GXW510" s="23"/>
      <c r="GXX510" s="19"/>
      <c r="GYH510" s="23"/>
      <c r="GYI510" s="19"/>
      <c r="GYS510" s="23"/>
      <c r="GYT510" s="19"/>
      <c r="GZD510" s="23"/>
      <c r="GZE510" s="19"/>
      <c r="GZO510" s="23"/>
      <c r="GZP510" s="19"/>
      <c r="GZZ510" s="23"/>
      <c r="HAA510" s="19"/>
      <c r="HAK510" s="23"/>
      <c r="HAL510" s="19"/>
      <c r="HAV510" s="23"/>
      <c r="HAW510" s="19"/>
      <c r="HBG510" s="23"/>
      <c r="HBH510" s="19"/>
      <c r="HBR510" s="23"/>
      <c r="HBS510" s="19"/>
      <c r="HCC510" s="23"/>
      <c r="HCD510" s="19"/>
      <c r="HCN510" s="23"/>
      <c r="HCO510" s="19"/>
      <c r="HCY510" s="23"/>
      <c r="HCZ510" s="19"/>
      <c r="HDJ510" s="23"/>
      <c r="HDK510" s="19"/>
      <c r="HDU510" s="23"/>
      <c r="HDV510" s="19"/>
      <c r="HEF510" s="23"/>
      <c r="HEG510" s="19"/>
      <c r="HEQ510" s="23"/>
      <c r="HER510" s="19"/>
      <c r="HFB510" s="23"/>
      <c r="HFC510" s="19"/>
      <c r="HFM510" s="23"/>
      <c r="HFN510" s="19"/>
      <c r="HFX510" s="23"/>
      <c r="HFY510" s="19"/>
      <c r="HGI510" s="23"/>
      <c r="HGJ510" s="19"/>
      <c r="HGT510" s="23"/>
      <c r="HGU510" s="19"/>
      <c r="HHE510" s="23"/>
      <c r="HHF510" s="19"/>
      <c r="HHP510" s="23"/>
      <c r="HHQ510" s="19"/>
      <c r="HIA510" s="23"/>
      <c r="HIB510" s="19"/>
      <c r="HIL510" s="23"/>
      <c r="HIM510" s="19"/>
      <c r="HIW510" s="23"/>
      <c r="HIX510" s="19"/>
      <c r="HJH510" s="23"/>
      <c r="HJI510" s="19"/>
      <c r="HJS510" s="23"/>
      <c r="HJT510" s="19"/>
      <c r="HKD510" s="23"/>
      <c r="HKE510" s="19"/>
      <c r="HKO510" s="23"/>
      <c r="HKP510" s="19"/>
      <c r="HKZ510" s="23"/>
      <c r="HLA510" s="19"/>
      <c r="HLK510" s="23"/>
      <c r="HLL510" s="19"/>
      <c r="HLV510" s="23"/>
      <c r="HLW510" s="19"/>
      <c r="HMG510" s="23"/>
      <c r="HMH510" s="19"/>
      <c r="HMR510" s="23"/>
      <c r="HMS510" s="19"/>
      <c r="HNC510" s="23"/>
      <c r="HND510" s="19"/>
      <c r="HNN510" s="23"/>
      <c r="HNO510" s="19"/>
      <c r="HNY510" s="23"/>
      <c r="HNZ510" s="19"/>
      <c r="HOJ510" s="23"/>
      <c r="HOK510" s="19"/>
      <c r="HOU510" s="23"/>
      <c r="HOV510" s="19"/>
      <c r="HPF510" s="23"/>
      <c r="HPG510" s="19"/>
      <c r="HPQ510" s="23"/>
      <c r="HPR510" s="19"/>
      <c r="HQB510" s="23"/>
      <c r="HQC510" s="19"/>
      <c r="HQM510" s="23"/>
      <c r="HQN510" s="19"/>
      <c r="HQX510" s="23"/>
      <c r="HQY510" s="19"/>
      <c r="HRI510" s="23"/>
      <c r="HRJ510" s="19"/>
      <c r="HRT510" s="23"/>
      <c r="HRU510" s="19"/>
      <c r="HSE510" s="23"/>
      <c r="HSF510" s="19"/>
      <c r="HSP510" s="23"/>
      <c r="HSQ510" s="19"/>
      <c r="HTA510" s="23"/>
      <c r="HTB510" s="19"/>
      <c r="HTL510" s="23"/>
      <c r="HTM510" s="19"/>
      <c r="HTW510" s="23"/>
      <c r="HTX510" s="19"/>
      <c r="HUH510" s="23"/>
      <c r="HUI510" s="19"/>
      <c r="HUS510" s="23"/>
      <c r="HUT510" s="19"/>
      <c r="HVD510" s="23"/>
      <c r="HVE510" s="19"/>
      <c r="HVO510" s="23"/>
      <c r="HVP510" s="19"/>
      <c r="HVZ510" s="23"/>
      <c r="HWA510" s="19"/>
      <c r="HWK510" s="23"/>
      <c r="HWL510" s="19"/>
      <c r="HWV510" s="23"/>
      <c r="HWW510" s="19"/>
      <c r="HXG510" s="23"/>
      <c r="HXH510" s="19"/>
      <c r="HXR510" s="23"/>
      <c r="HXS510" s="19"/>
      <c r="HYC510" s="23"/>
      <c r="HYD510" s="19"/>
      <c r="HYN510" s="23"/>
      <c r="HYO510" s="19"/>
      <c r="HYY510" s="23"/>
      <c r="HYZ510" s="19"/>
      <c r="HZJ510" s="23"/>
      <c r="HZK510" s="19"/>
      <c r="HZU510" s="23"/>
      <c r="HZV510" s="19"/>
      <c r="IAF510" s="23"/>
      <c r="IAG510" s="19"/>
      <c r="IAQ510" s="23"/>
      <c r="IAR510" s="19"/>
      <c r="IBB510" s="23"/>
      <c r="IBC510" s="19"/>
      <c r="IBM510" s="23"/>
      <c r="IBN510" s="19"/>
      <c r="IBX510" s="23"/>
      <c r="IBY510" s="19"/>
      <c r="ICI510" s="23"/>
      <c r="ICJ510" s="19"/>
      <c r="ICT510" s="23"/>
      <c r="ICU510" s="19"/>
      <c r="IDE510" s="23"/>
      <c r="IDF510" s="19"/>
      <c r="IDP510" s="23"/>
      <c r="IDQ510" s="19"/>
      <c r="IEA510" s="23"/>
      <c r="IEB510" s="19"/>
      <c r="IEL510" s="23"/>
      <c r="IEM510" s="19"/>
      <c r="IEW510" s="23"/>
      <c r="IEX510" s="19"/>
      <c r="IFH510" s="23"/>
      <c r="IFI510" s="19"/>
      <c r="IFS510" s="23"/>
      <c r="IFT510" s="19"/>
      <c r="IGD510" s="23"/>
      <c r="IGE510" s="19"/>
      <c r="IGO510" s="23"/>
      <c r="IGP510" s="19"/>
      <c r="IGZ510" s="23"/>
      <c r="IHA510" s="19"/>
      <c r="IHK510" s="23"/>
      <c r="IHL510" s="19"/>
      <c r="IHV510" s="23"/>
      <c r="IHW510" s="19"/>
      <c r="IIG510" s="23"/>
      <c r="IIH510" s="19"/>
      <c r="IIR510" s="23"/>
      <c r="IIS510" s="19"/>
      <c r="IJC510" s="23"/>
      <c r="IJD510" s="19"/>
      <c r="IJN510" s="23"/>
      <c r="IJO510" s="19"/>
      <c r="IJY510" s="23"/>
      <c r="IJZ510" s="19"/>
      <c r="IKJ510" s="23"/>
      <c r="IKK510" s="19"/>
      <c r="IKU510" s="23"/>
      <c r="IKV510" s="19"/>
      <c r="ILF510" s="23"/>
      <c r="ILG510" s="19"/>
      <c r="ILQ510" s="23"/>
      <c r="ILR510" s="19"/>
      <c r="IMB510" s="23"/>
      <c r="IMC510" s="19"/>
      <c r="IMM510" s="23"/>
      <c r="IMN510" s="19"/>
      <c r="IMX510" s="23"/>
      <c r="IMY510" s="19"/>
      <c r="INI510" s="23"/>
      <c r="INJ510" s="19"/>
      <c r="INT510" s="23"/>
      <c r="INU510" s="19"/>
      <c r="IOE510" s="23"/>
      <c r="IOF510" s="19"/>
      <c r="IOP510" s="23"/>
      <c r="IOQ510" s="19"/>
      <c r="IPA510" s="23"/>
      <c r="IPB510" s="19"/>
      <c r="IPL510" s="23"/>
      <c r="IPM510" s="19"/>
      <c r="IPW510" s="23"/>
      <c r="IPX510" s="19"/>
      <c r="IQH510" s="23"/>
      <c r="IQI510" s="19"/>
      <c r="IQS510" s="23"/>
      <c r="IQT510" s="19"/>
      <c r="IRD510" s="23"/>
      <c r="IRE510" s="19"/>
      <c r="IRO510" s="23"/>
      <c r="IRP510" s="19"/>
      <c r="IRZ510" s="23"/>
      <c r="ISA510" s="19"/>
      <c r="ISK510" s="23"/>
      <c r="ISL510" s="19"/>
      <c r="ISV510" s="23"/>
      <c r="ISW510" s="19"/>
      <c r="ITG510" s="23"/>
      <c r="ITH510" s="19"/>
      <c r="ITR510" s="23"/>
      <c r="ITS510" s="19"/>
      <c r="IUC510" s="23"/>
      <c r="IUD510" s="19"/>
      <c r="IUN510" s="23"/>
      <c r="IUO510" s="19"/>
      <c r="IUY510" s="23"/>
      <c r="IUZ510" s="19"/>
      <c r="IVJ510" s="23"/>
      <c r="IVK510" s="19"/>
      <c r="IVU510" s="23"/>
      <c r="IVV510" s="19"/>
      <c r="IWF510" s="23"/>
      <c r="IWG510" s="19"/>
      <c r="IWQ510" s="23"/>
      <c r="IWR510" s="19"/>
      <c r="IXB510" s="23"/>
      <c r="IXC510" s="19"/>
      <c r="IXM510" s="23"/>
      <c r="IXN510" s="19"/>
      <c r="IXX510" s="23"/>
      <c r="IXY510" s="19"/>
      <c r="IYI510" s="23"/>
      <c r="IYJ510" s="19"/>
      <c r="IYT510" s="23"/>
      <c r="IYU510" s="19"/>
      <c r="IZE510" s="23"/>
      <c r="IZF510" s="19"/>
      <c r="IZP510" s="23"/>
      <c r="IZQ510" s="19"/>
      <c r="JAA510" s="23"/>
      <c r="JAB510" s="19"/>
      <c r="JAL510" s="23"/>
      <c r="JAM510" s="19"/>
      <c r="JAW510" s="23"/>
      <c r="JAX510" s="19"/>
      <c r="JBH510" s="23"/>
      <c r="JBI510" s="19"/>
      <c r="JBS510" s="23"/>
      <c r="JBT510" s="19"/>
      <c r="JCD510" s="23"/>
      <c r="JCE510" s="19"/>
      <c r="JCO510" s="23"/>
      <c r="JCP510" s="19"/>
      <c r="JCZ510" s="23"/>
      <c r="JDA510" s="19"/>
      <c r="JDK510" s="23"/>
      <c r="JDL510" s="19"/>
      <c r="JDV510" s="23"/>
      <c r="JDW510" s="19"/>
      <c r="JEG510" s="23"/>
      <c r="JEH510" s="19"/>
      <c r="JER510" s="23"/>
      <c r="JES510" s="19"/>
      <c r="JFC510" s="23"/>
      <c r="JFD510" s="19"/>
      <c r="JFN510" s="23"/>
      <c r="JFO510" s="19"/>
      <c r="JFY510" s="23"/>
      <c r="JFZ510" s="19"/>
      <c r="JGJ510" s="23"/>
      <c r="JGK510" s="19"/>
      <c r="JGU510" s="23"/>
      <c r="JGV510" s="19"/>
      <c r="JHF510" s="23"/>
      <c r="JHG510" s="19"/>
      <c r="JHQ510" s="23"/>
      <c r="JHR510" s="19"/>
      <c r="JIB510" s="23"/>
      <c r="JIC510" s="19"/>
      <c r="JIM510" s="23"/>
      <c r="JIN510" s="19"/>
      <c r="JIX510" s="23"/>
      <c r="JIY510" s="19"/>
      <c r="JJI510" s="23"/>
      <c r="JJJ510" s="19"/>
      <c r="JJT510" s="23"/>
      <c r="JJU510" s="19"/>
      <c r="JKE510" s="23"/>
      <c r="JKF510" s="19"/>
      <c r="JKP510" s="23"/>
      <c r="JKQ510" s="19"/>
      <c r="JLA510" s="23"/>
      <c r="JLB510" s="19"/>
      <c r="JLL510" s="23"/>
      <c r="JLM510" s="19"/>
      <c r="JLW510" s="23"/>
      <c r="JLX510" s="19"/>
      <c r="JMH510" s="23"/>
      <c r="JMI510" s="19"/>
      <c r="JMS510" s="23"/>
      <c r="JMT510" s="19"/>
      <c r="JND510" s="23"/>
      <c r="JNE510" s="19"/>
      <c r="JNO510" s="23"/>
      <c r="JNP510" s="19"/>
      <c r="JNZ510" s="23"/>
      <c r="JOA510" s="19"/>
      <c r="JOK510" s="23"/>
      <c r="JOL510" s="19"/>
      <c r="JOV510" s="23"/>
      <c r="JOW510" s="19"/>
      <c r="JPG510" s="23"/>
      <c r="JPH510" s="19"/>
      <c r="JPR510" s="23"/>
      <c r="JPS510" s="19"/>
      <c r="JQC510" s="23"/>
      <c r="JQD510" s="19"/>
      <c r="JQN510" s="23"/>
      <c r="JQO510" s="19"/>
      <c r="JQY510" s="23"/>
      <c r="JQZ510" s="19"/>
      <c r="JRJ510" s="23"/>
      <c r="JRK510" s="19"/>
      <c r="JRU510" s="23"/>
      <c r="JRV510" s="19"/>
      <c r="JSF510" s="23"/>
      <c r="JSG510" s="19"/>
      <c r="JSQ510" s="23"/>
      <c r="JSR510" s="19"/>
      <c r="JTB510" s="23"/>
      <c r="JTC510" s="19"/>
      <c r="JTM510" s="23"/>
      <c r="JTN510" s="19"/>
      <c r="JTX510" s="23"/>
      <c r="JTY510" s="19"/>
      <c r="JUI510" s="23"/>
      <c r="JUJ510" s="19"/>
      <c r="JUT510" s="23"/>
      <c r="JUU510" s="19"/>
      <c r="JVE510" s="23"/>
      <c r="JVF510" s="19"/>
      <c r="JVP510" s="23"/>
      <c r="JVQ510" s="19"/>
      <c r="JWA510" s="23"/>
      <c r="JWB510" s="19"/>
      <c r="JWL510" s="23"/>
      <c r="JWM510" s="19"/>
      <c r="JWW510" s="23"/>
      <c r="JWX510" s="19"/>
      <c r="JXH510" s="23"/>
      <c r="JXI510" s="19"/>
      <c r="JXS510" s="23"/>
      <c r="JXT510" s="19"/>
      <c r="JYD510" s="23"/>
      <c r="JYE510" s="19"/>
      <c r="JYO510" s="23"/>
      <c r="JYP510" s="19"/>
      <c r="JYZ510" s="23"/>
      <c r="JZA510" s="19"/>
      <c r="JZK510" s="23"/>
      <c r="JZL510" s="19"/>
      <c r="JZV510" s="23"/>
      <c r="JZW510" s="19"/>
      <c r="KAG510" s="23"/>
      <c r="KAH510" s="19"/>
      <c r="KAR510" s="23"/>
      <c r="KAS510" s="19"/>
      <c r="KBC510" s="23"/>
      <c r="KBD510" s="19"/>
      <c r="KBN510" s="23"/>
      <c r="KBO510" s="19"/>
      <c r="KBY510" s="23"/>
      <c r="KBZ510" s="19"/>
      <c r="KCJ510" s="23"/>
      <c r="KCK510" s="19"/>
      <c r="KCU510" s="23"/>
      <c r="KCV510" s="19"/>
      <c r="KDF510" s="23"/>
      <c r="KDG510" s="19"/>
      <c r="KDQ510" s="23"/>
      <c r="KDR510" s="19"/>
      <c r="KEB510" s="23"/>
      <c r="KEC510" s="19"/>
      <c r="KEM510" s="23"/>
      <c r="KEN510" s="19"/>
      <c r="KEX510" s="23"/>
      <c r="KEY510" s="19"/>
      <c r="KFI510" s="23"/>
      <c r="KFJ510" s="19"/>
      <c r="KFT510" s="23"/>
      <c r="KFU510" s="19"/>
      <c r="KGE510" s="23"/>
      <c r="KGF510" s="19"/>
      <c r="KGP510" s="23"/>
      <c r="KGQ510" s="19"/>
      <c r="KHA510" s="23"/>
      <c r="KHB510" s="19"/>
      <c r="KHL510" s="23"/>
      <c r="KHM510" s="19"/>
      <c r="KHW510" s="23"/>
      <c r="KHX510" s="19"/>
      <c r="KIH510" s="23"/>
      <c r="KII510" s="19"/>
      <c r="KIS510" s="23"/>
      <c r="KIT510" s="19"/>
      <c r="KJD510" s="23"/>
      <c r="KJE510" s="19"/>
      <c r="KJO510" s="23"/>
      <c r="KJP510" s="19"/>
      <c r="KJZ510" s="23"/>
      <c r="KKA510" s="19"/>
      <c r="KKK510" s="23"/>
      <c r="KKL510" s="19"/>
      <c r="KKV510" s="23"/>
      <c r="KKW510" s="19"/>
      <c r="KLG510" s="23"/>
      <c r="KLH510" s="19"/>
      <c r="KLR510" s="23"/>
      <c r="KLS510" s="19"/>
      <c r="KMC510" s="23"/>
      <c r="KMD510" s="19"/>
      <c r="KMN510" s="23"/>
      <c r="KMO510" s="19"/>
      <c r="KMY510" s="23"/>
      <c r="KMZ510" s="19"/>
      <c r="KNJ510" s="23"/>
      <c r="KNK510" s="19"/>
      <c r="KNU510" s="23"/>
      <c r="KNV510" s="19"/>
      <c r="KOF510" s="23"/>
      <c r="KOG510" s="19"/>
      <c r="KOQ510" s="23"/>
      <c r="KOR510" s="19"/>
      <c r="KPB510" s="23"/>
      <c r="KPC510" s="19"/>
      <c r="KPM510" s="23"/>
      <c r="KPN510" s="19"/>
      <c r="KPX510" s="23"/>
      <c r="KPY510" s="19"/>
      <c r="KQI510" s="23"/>
      <c r="KQJ510" s="19"/>
      <c r="KQT510" s="23"/>
      <c r="KQU510" s="19"/>
      <c r="KRE510" s="23"/>
      <c r="KRF510" s="19"/>
      <c r="KRP510" s="23"/>
      <c r="KRQ510" s="19"/>
      <c r="KSA510" s="23"/>
      <c r="KSB510" s="19"/>
      <c r="KSL510" s="23"/>
      <c r="KSM510" s="19"/>
      <c r="KSW510" s="23"/>
      <c r="KSX510" s="19"/>
      <c r="KTH510" s="23"/>
      <c r="KTI510" s="19"/>
      <c r="KTS510" s="23"/>
      <c r="KTT510" s="19"/>
      <c r="KUD510" s="23"/>
      <c r="KUE510" s="19"/>
      <c r="KUO510" s="23"/>
      <c r="KUP510" s="19"/>
      <c r="KUZ510" s="23"/>
      <c r="KVA510" s="19"/>
      <c r="KVK510" s="23"/>
      <c r="KVL510" s="19"/>
      <c r="KVV510" s="23"/>
      <c r="KVW510" s="19"/>
      <c r="KWG510" s="23"/>
      <c r="KWH510" s="19"/>
      <c r="KWR510" s="23"/>
      <c r="KWS510" s="19"/>
      <c r="KXC510" s="23"/>
      <c r="KXD510" s="19"/>
      <c r="KXN510" s="23"/>
      <c r="KXO510" s="19"/>
      <c r="KXY510" s="23"/>
      <c r="KXZ510" s="19"/>
      <c r="KYJ510" s="23"/>
      <c r="KYK510" s="19"/>
      <c r="KYU510" s="23"/>
      <c r="KYV510" s="19"/>
      <c r="KZF510" s="23"/>
      <c r="KZG510" s="19"/>
      <c r="KZQ510" s="23"/>
      <c r="KZR510" s="19"/>
      <c r="LAB510" s="23"/>
      <c r="LAC510" s="19"/>
      <c r="LAM510" s="23"/>
      <c r="LAN510" s="19"/>
      <c r="LAX510" s="23"/>
      <c r="LAY510" s="19"/>
      <c r="LBI510" s="23"/>
      <c r="LBJ510" s="19"/>
      <c r="LBT510" s="23"/>
      <c r="LBU510" s="19"/>
      <c r="LCE510" s="23"/>
      <c r="LCF510" s="19"/>
      <c r="LCP510" s="23"/>
      <c r="LCQ510" s="19"/>
      <c r="LDA510" s="23"/>
      <c r="LDB510" s="19"/>
      <c r="LDL510" s="23"/>
      <c r="LDM510" s="19"/>
      <c r="LDW510" s="23"/>
      <c r="LDX510" s="19"/>
      <c r="LEH510" s="23"/>
      <c r="LEI510" s="19"/>
      <c r="LES510" s="23"/>
      <c r="LET510" s="19"/>
      <c r="LFD510" s="23"/>
      <c r="LFE510" s="19"/>
      <c r="LFO510" s="23"/>
      <c r="LFP510" s="19"/>
      <c r="LFZ510" s="23"/>
      <c r="LGA510" s="19"/>
      <c r="LGK510" s="23"/>
      <c r="LGL510" s="19"/>
      <c r="LGV510" s="23"/>
      <c r="LGW510" s="19"/>
      <c r="LHG510" s="23"/>
      <c r="LHH510" s="19"/>
      <c r="LHR510" s="23"/>
      <c r="LHS510" s="19"/>
      <c r="LIC510" s="23"/>
      <c r="LID510" s="19"/>
      <c r="LIN510" s="23"/>
      <c r="LIO510" s="19"/>
      <c r="LIY510" s="23"/>
      <c r="LIZ510" s="19"/>
      <c r="LJJ510" s="23"/>
      <c r="LJK510" s="19"/>
      <c r="LJU510" s="23"/>
      <c r="LJV510" s="19"/>
      <c r="LKF510" s="23"/>
      <c r="LKG510" s="19"/>
      <c r="LKQ510" s="23"/>
      <c r="LKR510" s="19"/>
      <c r="LLB510" s="23"/>
      <c r="LLC510" s="19"/>
      <c r="LLM510" s="23"/>
      <c r="LLN510" s="19"/>
      <c r="LLX510" s="23"/>
      <c r="LLY510" s="19"/>
      <c r="LMI510" s="23"/>
      <c r="LMJ510" s="19"/>
      <c r="LMT510" s="23"/>
      <c r="LMU510" s="19"/>
      <c r="LNE510" s="23"/>
      <c r="LNF510" s="19"/>
      <c r="LNP510" s="23"/>
      <c r="LNQ510" s="19"/>
      <c r="LOA510" s="23"/>
      <c r="LOB510" s="19"/>
      <c r="LOL510" s="23"/>
      <c r="LOM510" s="19"/>
      <c r="LOW510" s="23"/>
      <c r="LOX510" s="19"/>
      <c r="LPH510" s="23"/>
      <c r="LPI510" s="19"/>
      <c r="LPS510" s="23"/>
      <c r="LPT510" s="19"/>
      <c r="LQD510" s="23"/>
      <c r="LQE510" s="19"/>
      <c r="LQO510" s="23"/>
      <c r="LQP510" s="19"/>
      <c r="LQZ510" s="23"/>
      <c r="LRA510" s="19"/>
      <c r="LRK510" s="23"/>
      <c r="LRL510" s="19"/>
      <c r="LRV510" s="23"/>
      <c r="LRW510" s="19"/>
      <c r="LSG510" s="23"/>
      <c r="LSH510" s="19"/>
      <c r="LSR510" s="23"/>
      <c r="LSS510" s="19"/>
      <c r="LTC510" s="23"/>
      <c r="LTD510" s="19"/>
      <c r="LTN510" s="23"/>
      <c r="LTO510" s="19"/>
      <c r="LTY510" s="23"/>
      <c r="LTZ510" s="19"/>
      <c r="LUJ510" s="23"/>
      <c r="LUK510" s="19"/>
      <c r="LUU510" s="23"/>
      <c r="LUV510" s="19"/>
      <c r="LVF510" s="23"/>
      <c r="LVG510" s="19"/>
      <c r="LVQ510" s="23"/>
      <c r="LVR510" s="19"/>
      <c r="LWB510" s="23"/>
      <c r="LWC510" s="19"/>
      <c r="LWM510" s="23"/>
      <c r="LWN510" s="19"/>
      <c r="LWX510" s="23"/>
      <c r="LWY510" s="19"/>
      <c r="LXI510" s="23"/>
      <c r="LXJ510" s="19"/>
      <c r="LXT510" s="23"/>
      <c r="LXU510" s="19"/>
      <c r="LYE510" s="23"/>
      <c r="LYF510" s="19"/>
      <c r="LYP510" s="23"/>
      <c r="LYQ510" s="19"/>
      <c r="LZA510" s="23"/>
      <c r="LZB510" s="19"/>
      <c r="LZL510" s="23"/>
      <c r="LZM510" s="19"/>
      <c r="LZW510" s="23"/>
      <c r="LZX510" s="19"/>
      <c r="MAH510" s="23"/>
      <c r="MAI510" s="19"/>
      <c r="MAS510" s="23"/>
      <c r="MAT510" s="19"/>
      <c r="MBD510" s="23"/>
      <c r="MBE510" s="19"/>
      <c r="MBO510" s="23"/>
      <c r="MBP510" s="19"/>
      <c r="MBZ510" s="23"/>
      <c r="MCA510" s="19"/>
      <c r="MCK510" s="23"/>
      <c r="MCL510" s="19"/>
      <c r="MCV510" s="23"/>
      <c r="MCW510" s="19"/>
      <c r="MDG510" s="23"/>
      <c r="MDH510" s="19"/>
      <c r="MDR510" s="23"/>
      <c r="MDS510" s="19"/>
      <c r="MEC510" s="23"/>
      <c r="MED510" s="19"/>
      <c r="MEN510" s="23"/>
      <c r="MEO510" s="19"/>
      <c r="MEY510" s="23"/>
      <c r="MEZ510" s="19"/>
      <c r="MFJ510" s="23"/>
      <c r="MFK510" s="19"/>
      <c r="MFU510" s="23"/>
      <c r="MFV510" s="19"/>
      <c r="MGF510" s="23"/>
      <c r="MGG510" s="19"/>
      <c r="MGQ510" s="23"/>
      <c r="MGR510" s="19"/>
      <c r="MHB510" s="23"/>
      <c r="MHC510" s="19"/>
      <c r="MHM510" s="23"/>
      <c r="MHN510" s="19"/>
      <c r="MHX510" s="23"/>
      <c r="MHY510" s="19"/>
      <c r="MII510" s="23"/>
      <c r="MIJ510" s="19"/>
      <c r="MIT510" s="23"/>
      <c r="MIU510" s="19"/>
      <c r="MJE510" s="23"/>
      <c r="MJF510" s="19"/>
      <c r="MJP510" s="23"/>
      <c r="MJQ510" s="19"/>
      <c r="MKA510" s="23"/>
      <c r="MKB510" s="19"/>
      <c r="MKL510" s="23"/>
      <c r="MKM510" s="19"/>
      <c r="MKW510" s="23"/>
      <c r="MKX510" s="19"/>
      <c r="MLH510" s="23"/>
      <c r="MLI510" s="19"/>
      <c r="MLS510" s="23"/>
      <c r="MLT510" s="19"/>
      <c r="MMD510" s="23"/>
      <c r="MME510" s="19"/>
      <c r="MMO510" s="23"/>
      <c r="MMP510" s="19"/>
      <c r="MMZ510" s="23"/>
      <c r="MNA510" s="19"/>
      <c r="MNK510" s="23"/>
      <c r="MNL510" s="19"/>
      <c r="MNV510" s="23"/>
      <c r="MNW510" s="19"/>
      <c r="MOG510" s="23"/>
      <c r="MOH510" s="19"/>
      <c r="MOR510" s="23"/>
      <c r="MOS510" s="19"/>
      <c r="MPC510" s="23"/>
      <c r="MPD510" s="19"/>
      <c r="MPN510" s="23"/>
      <c r="MPO510" s="19"/>
      <c r="MPY510" s="23"/>
      <c r="MPZ510" s="19"/>
      <c r="MQJ510" s="23"/>
      <c r="MQK510" s="19"/>
      <c r="MQU510" s="23"/>
      <c r="MQV510" s="19"/>
      <c r="MRF510" s="23"/>
      <c r="MRG510" s="19"/>
      <c r="MRQ510" s="23"/>
      <c r="MRR510" s="19"/>
      <c r="MSB510" s="23"/>
      <c r="MSC510" s="19"/>
      <c r="MSM510" s="23"/>
      <c r="MSN510" s="19"/>
      <c r="MSX510" s="23"/>
      <c r="MSY510" s="19"/>
      <c r="MTI510" s="23"/>
      <c r="MTJ510" s="19"/>
      <c r="MTT510" s="23"/>
      <c r="MTU510" s="19"/>
      <c r="MUE510" s="23"/>
      <c r="MUF510" s="19"/>
      <c r="MUP510" s="23"/>
      <c r="MUQ510" s="19"/>
      <c r="MVA510" s="23"/>
      <c r="MVB510" s="19"/>
      <c r="MVL510" s="23"/>
      <c r="MVM510" s="19"/>
      <c r="MVW510" s="23"/>
      <c r="MVX510" s="19"/>
      <c r="MWH510" s="23"/>
      <c r="MWI510" s="19"/>
      <c r="MWS510" s="23"/>
      <c r="MWT510" s="19"/>
      <c r="MXD510" s="23"/>
      <c r="MXE510" s="19"/>
      <c r="MXO510" s="23"/>
      <c r="MXP510" s="19"/>
      <c r="MXZ510" s="23"/>
      <c r="MYA510" s="19"/>
      <c r="MYK510" s="23"/>
      <c r="MYL510" s="19"/>
      <c r="MYV510" s="23"/>
      <c r="MYW510" s="19"/>
      <c r="MZG510" s="23"/>
      <c r="MZH510" s="19"/>
      <c r="MZR510" s="23"/>
      <c r="MZS510" s="19"/>
      <c r="NAC510" s="23"/>
      <c r="NAD510" s="19"/>
      <c r="NAN510" s="23"/>
      <c r="NAO510" s="19"/>
      <c r="NAY510" s="23"/>
      <c r="NAZ510" s="19"/>
      <c r="NBJ510" s="23"/>
      <c r="NBK510" s="19"/>
      <c r="NBU510" s="23"/>
      <c r="NBV510" s="19"/>
      <c r="NCF510" s="23"/>
      <c r="NCG510" s="19"/>
      <c r="NCQ510" s="23"/>
      <c r="NCR510" s="19"/>
      <c r="NDB510" s="23"/>
      <c r="NDC510" s="19"/>
      <c r="NDM510" s="23"/>
      <c r="NDN510" s="19"/>
      <c r="NDX510" s="23"/>
      <c r="NDY510" s="19"/>
      <c r="NEI510" s="23"/>
      <c r="NEJ510" s="19"/>
      <c r="NET510" s="23"/>
      <c r="NEU510" s="19"/>
      <c r="NFE510" s="23"/>
      <c r="NFF510" s="19"/>
      <c r="NFP510" s="23"/>
      <c r="NFQ510" s="19"/>
      <c r="NGA510" s="23"/>
      <c r="NGB510" s="19"/>
      <c r="NGL510" s="23"/>
      <c r="NGM510" s="19"/>
      <c r="NGW510" s="23"/>
      <c r="NGX510" s="19"/>
      <c r="NHH510" s="23"/>
      <c r="NHI510" s="19"/>
      <c r="NHS510" s="23"/>
      <c r="NHT510" s="19"/>
      <c r="NID510" s="23"/>
      <c r="NIE510" s="19"/>
      <c r="NIO510" s="23"/>
      <c r="NIP510" s="19"/>
      <c r="NIZ510" s="23"/>
      <c r="NJA510" s="19"/>
      <c r="NJK510" s="23"/>
      <c r="NJL510" s="19"/>
      <c r="NJV510" s="23"/>
      <c r="NJW510" s="19"/>
      <c r="NKG510" s="23"/>
      <c r="NKH510" s="19"/>
      <c r="NKR510" s="23"/>
      <c r="NKS510" s="19"/>
      <c r="NLC510" s="23"/>
      <c r="NLD510" s="19"/>
      <c r="NLN510" s="23"/>
      <c r="NLO510" s="19"/>
      <c r="NLY510" s="23"/>
      <c r="NLZ510" s="19"/>
      <c r="NMJ510" s="23"/>
      <c r="NMK510" s="19"/>
      <c r="NMU510" s="23"/>
      <c r="NMV510" s="19"/>
      <c r="NNF510" s="23"/>
      <c r="NNG510" s="19"/>
      <c r="NNQ510" s="23"/>
      <c r="NNR510" s="19"/>
      <c r="NOB510" s="23"/>
      <c r="NOC510" s="19"/>
      <c r="NOM510" s="23"/>
      <c r="NON510" s="19"/>
      <c r="NOX510" s="23"/>
      <c r="NOY510" s="19"/>
      <c r="NPI510" s="23"/>
      <c r="NPJ510" s="19"/>
      <c r="NPT510" s="23"/>
      <c r="NPU510" s="19"/>
      <c r="NQE510" s="23"/>
      <c r="NQF510" s="19"/>
      <c r="NQP510" s="23"/>
      <c r="NQQ510" s="19"/>
      <c r="NRA510" s="23"/>
      <c r="NRB510" s="19"/>
      <c r="NRL510" s="23"/>
      <c r="NRM510" s="19"/>
      <c r="NRW510" s="23"/>
      <c r="NRX510" s="19"/>
      <c r="NSH510" s="23"/>
      <c r="NSI510" s="19"/>
      <c r="NSS510" s="23"/>
      <c r="NST510" s="19"/>
      <c r="NTD510" s="23"/>
      <c r="NTE510" s="19"/>
      <c r="NTO510" s="23"/>
      <c r="NTP510" s="19"/>
      <c r="NTZ510" s="23"/>
      <c r="NUA510" s="19"/>
      <c r="NUK510" s="23"/>
      <c r="NUL510" s="19"/>
      <c r="NUV510" s="23"/>
      <c r="NUW510" s="19"/>
      <c r="NVG510" s="23"/>
      <c r="NVH510" s="19"/>
      <c r="NVR510" s="23"/>
      <c r="NVS510" s="19"/>
      <c r="NWC510" s="23"/>
      <c r="NWD510" s="19"/>
      <c r="NWN510" s="23"/>
      <c r="NWO510" s="19"/>
      <c r="NWY510" s="23"/>
      <c r="NWZ510" s="19"/>
      <c r="NXJ510" s="23"/>
      <c r="NXK510" s="19"/>
      <c r="NXU510" s="23"/>
      <c r="NXV510" s="19"/>
      <c r="NYF510" s="23"/>
      <c r="NYG510" s="19"/>
      <c r="NYQ510" s="23"/>
      <c r="NYR510" s="19"/>
      <c r="NZB510" s="23"/>
      <c r="NZC510" s="19"/>
      <c r="NZM510" s="23"/>
      <c r="NZN510" s="19"/>
      <c r="NZX510" s="23"/>
      <c r="NZY510" s="19"/>
      <c r="OAI510" s="23"/>
      <c r="OAJ510" s="19"/>
      <c r="OAT510" s="23"/>
      <c r="OAU510" s="19"/>
      <c r="OBE510" s="23"/>
      <c r="OBF510" s="19"/>
      <c r="OBP510" s="23"/>
      <c r="OBQ510" s="19"/>
      <c r="OCA510" s="23"/>
      <c r="OCB510" s="19"/>
      <c r="OCL510" s="23"/>
      <c r="OCM510" s="19"/>
      <c r="OCW510" s="23"/>
      <c r="OCX510" s="19"/>
      <c r="ODH510" s="23"/>
      <c r="ODI510" s="19"/>
      <c r="ODS510" s="23"/>
      <c r="ODT510" s="19"/>
      <c r="OED510" s="23"/>
      <c r="OEE510" s="19"/>
      <c r="OEO510" s="23"/>
      <c r="OEP510" s="19"/>
      <c r="OEZ510" s="23"/>
      <c r="OFA510" s="19"/>
      <c r="OFK510" s="23"/>
      <c r="OFL510" s="19"/>
      <c r="OFV510" s="23"/>
      <c r="OFW510" s="19"/>
      <c r="OGG510" s="23"/>
      <c r="OGH510" s="19"/>
      <c r="OGR510" s="23"/>
      <c r="OGS510" s="19"/>
      <c r="OHC510" s="23"/>
      <c r="OHD510" s="19"/>
      <c r="OHN510" s="23"/>
      <c r="OHO510" s="19"/>
      <c r="OHY510" s="23"/>
      <c r="OHZ510" s="19"/>
      <c r="OIJ510" s="23"/>
      <c r="OIK510" s="19"/>
      <c r="OIU510" s="23"/>
      <c r="OIV510" s="19"/>
      <c r="OJF510" s="23"/>
      <c r="OJG510" s="19"/>
      <c r="OJQ510" s="23"/>
      <c r="OJR510" s="19"/>
      <c r="OKB510" s="23"/>
      <c r="OKC510" s="19"/>
      <c r="OKM510" s="23"/>
      <c r="OKN510" s="19"/>
      <c r="OKX510" s="23"/>
      <c r="OKY510" s="19"/>
      <c r="OLI510" s="23"/>
      <c r="OLJ510" s="19"/>
      <c r="OLT510" s="23"/>
      <c r="OLU510" s="19"/>
      <c r="OME510" s="23"/>
      <c r="OMF510" s="19"/>
      <c r="OMP510" s="23"/>
      <c r="OMQ510" s="19"/>
      <c r="ONA510" s="23"/>
      <c r="ONB510" s="19"/>
      <c r="ONL510" s="23"/>
      <c r="ONM510" s="19"/>
      <c r="ONW510" s="23"/>
      <c r="ONX510" s="19"/>
      <c r="OOH510" s="23"/>
      <c r="OOI510" s="19"/>
      <c r="OOS510" s="23"/>
      <c r="OOT510" s="19"/>
      <c r="OPD510" s="23"/>
      <c r="OPE510" s="19"/>
      <c r="OPO510" s="23"/>
      <c r="OPP510" s="19"/>
      <c r="OPZ510" s="23"/>
      <c r="OQA510" s="19"/>
      <c r="OQK510" s="23"/>
      <c r="OQL510" s="19"/>
      <c r="OQV510" s="23"/>
      <c r="OQW510" s="19"/>
      <c r="ORG510" s="23"/>
      <c r="ORH510" s="19"/>
      <c r="ORR510" s="23"/>
      <c r="ORS510" s="19"/>
      <c r="OSC510" s="23"/>
      <c r="OSD510" s="19"/>
      <c r="OSN510" s="23"/>
      <c r="OSO510" s="19"/>
      <c r="OSY510" s="23"/>
      <c r="OSZ510" s="19"/>
      <c r="OTJ510" s="23"/>
      <c r="OTK510" s="19"/>
      <c r="OTU510" s="23"/>
      <c r="OTV510" s="19"/>
      <c r="OUF510" s="23"/>
      <c r="OUG510" s="19"/>
      <c r="OUQ510" s="23"/>
      <c r="OUR510" s="19"/>
      <c r="OVB510" s="23"/>
      <c r="OVC510" s="19"/>
      <c r="OVM510" s="23"/>
      <c r="OVN510" s="19"/>
      <c r="OVX510" s="23"/>
      <c r="OVY510" s="19"/>
      <c r="OWI510" s="23"/>
      <c r="OWJ510" s="19"/>
      <c r="OWT510" s="23"/>
      <c r="OWU510" s="19"/>
      <c r="OXE510" s="23"/>
      <c r="OXF510" s="19"/>
      <c r="OXP510" s="23"/>
      <c r="OXQ510" s="19"/>
      <c r="OYA510" s="23"/>
      <c r="OYB510" s="19"/>
      <c r="OYL510" s="23"/>
      <c r="OYM510" s="19"/>
      <c r="OYW510" s="23"/>
      <c r="OYX510" s="19"/>
      <c r="OZH510" s="23"/>
      <c r="OZI510" s="19"/>
      <c r="OZS510" s="23"/>
      <c r="OZT510" s="19"/>
      <c r="PAD510" s="23"/>
      <c r="PAE510" s="19"/>
      <c r="PAO510" s="23"/>
      <c r="PAP510" s="19"/>
      <c r="PAZ510" s="23"/>
      <c r="PBA510" s="19"/>
      <c r="PBK510" s="23"/>
      <c r="PBL510" s="19"/>
      <c r="PBV510" s="23"/>
      <c r="PBW510" s="19"/>
      <c r="PCG510" s="23"/>
      <c r="PCH510" s="19"/>
      <c r="PCR510" s="23"/>
      <c r="PCS510" s="19"/>
      <c r="PDC510" s="23"/>
      <c r="PDD510" s="19"/>
      <c r="PDN510" s="23"/>
      <c r="PDO510" s="19"/>
      <c r="PDY510" s="23"/>
      <c r="PDZ510" s="19"/>
      <c r="PEJ510" s="23"/>
      <c r="PEK510" s="19"/>
      <c r="PEU510" s="23"/>
      <c r="PEV510" s="19"/>
      <c r="PFF510" s="23"/>
      <c r="PFG510" s="19"/>
      <c r="PFQ510" s="23"/>
      <c r="PFR510" s="19"/>
      <c r="PGB510" s="23"/>
      <c r="PGC510" s="19"/>
      <c r="PGM510" s="23"/>
      <c r="PGN510" s="19"/>
      <c r="PGX510" s="23"/>
      <c r="PGY510" s="19"/>
      <c r="PHI510" s="23"/>
      <c r="PHJ510" s="19"/>
      <c r="PHT510" s="23"/>
      <c r="PHU510" s="19"/>
      <c r="PIE510" s="23"/>
      <c r="PIF510" s="19"/>
      <c r="PIP510" s="23"/>
      <c r="PIQ510" s="19"/>
      <c r="PJA510" s="23"/>
      <c r="PJB510" s="19"/>
      <c r="PJL510" s="23"/>
      <c r="PJM510" s="19"/>
      <c r="PJW510" s="23"/>
      <c r="PJX510" s="19"/>
      <c r="PKH510" s="23"/>
      <c r="PKI510" s="19"/>
      <c r="PKS510" s="23"/>
      <c r="PKT510" s="19"/>
      <c r="PLD510" s="23"/>
      <c r="PLE510" s="19"/>
      <c r="PLO510" s="23"/>
      <c r="PLP510" s="19"/>
      <c r="PLZ510" s="23"/>
      <c r="PMA510" s="19"/>
      <c r="PMK510" s="23"/>
      <c r="PML510" s="19"/>
      <c r="PMV510" s="23"/>
      <c r="PMW510" s="19"/>
      <c r="PNG510" s="23"/>
      <c r="PNH510" s="19"/>
      <c r="PNR510" s="23"/>
      <c r="PNS510" s="19"/>
      <c r="POC510" s="23"/>
      <c r="POD510" s="19"/>
      <c r="PON510" s="23"/>
      <c r="POO510" s="19"/>
      <c r="POY510" s="23"/>
      <c r="POZ510" s="19"/>
      <c r="PPJ510" s="23"/>
      <c r="PPK510" s="19"/>
      <c r="PPU510" s="23"/>
      <c r="PPV510" s="19"/>
      <c r="PQF510" s="23"/>
      <c r="PQG510" s="19"/>
      <c r="PQQ510" s="23"/>
      <c r="PQR510" s="19"/>
      <c r="PRB510" s="23"/>
      <c r="PRC510" s="19"/>
      <c r="PRM510" s="23"/>
      <c r="PRN510" s="19"/>
      <c r="PRX510" s="23"/>
      <c r="PRY510" s="19"/>
      <c r="PSI510" s="23"/>
      <c r="PSJ510" s="19"/>
      <c r="PST510" s="23"/>
      <c r="PSU510" s="19"/>
      <c r="PTE510" s="23"/>
      <c r="PTF510" s="19"/>
      <c r="PTP510" s="23"/>
      <c r="PTQ510" s="19"/>
      <c r="PUA510" s="23"/>
      <c r="PUB510" s="19"/>
      <c r="PUL510" s="23"/>
      <c r="PUM510" s="19"/>
      <c r="PUW510" s="23"/>
      <c r="PUX510" s="19"/>
      <c r="PVH510" s="23"/>
      <c r="PVI510" s="19"/>
      <c r="PVS510" s="23"/>
      <c r="PVT510" s="19"/>
      <c r="PWD510" s="23"/>
      <c r="PWE510" s="19"/>
      <c r="PWO510" s="23"/>
      <c r="PWP510" s="19"/>
      <c r="PWZ510" s="23"/>
      <c r="PXA510" s="19"/>
      <c r="PXK510" s="23"/>
      <c r="PXL510" s="19"/>
      <c r="PXV510" s="23"/>
      <c r="PXW510" s="19"/>
      <c r="PYG510" s="23"/>
      <c r="PYH510" s="19"/>
      <c r="PYR510" s="23"/>
      <c r="PYS510" s="19"/>
      <c r="PZC510" s="23"/>
      <c r="PZD510" s="19"/>
      <c r="PZN510" s="23"/>
      <c r="PZO510" s="19"/>
      <c r="PZY510" s="23"/>
      <c r="PZZ510" s="19"/>
      <c r="QAJ510" s="23"/>
      <c r="QAK510" s="19"/>
      <c r="QAU510" s="23"/>
      <c r="QAV510" s="19"/>
      <c r="QBF510" s="23"/>
      <c r="QBG510" s="19"/>
      <c r="QBQ510" s="23"/>
      <c r="QBR510" s="19"/>
      <c r="QCB510" s="23"/>
      <c r="QCC510" s="19"/>
      <c r="QCM510" s="23"/>
      <c r="QCN510" s="19"/>
      <c r="QCX510" s="23"/>
      <c r="QCY510" s="19"/>
      <c r="QDI510" s="23"/>
      <c r="QDJ510" s="19"/>
      <c r="QDT510" s="23"/>
      <c r="QDU510" s="19"/>
      <c r="QEE510" s="23"/>
      <c r="QEF510" s="19"/>
      <c r="QEP510" s="23"/>
      <c r="QEQ510" s="19"/>
      <c r="QFA510" s="23"/>
      <c r="QFB510" s="19"/>
      <c r="QFL510" s="23"/>
      <c r="QFM510" s="19"/>
      <c r="QFW510" s="23"/>
      <c r="QFX510" s="19"/>
      <c r="QGH510" s="23"/>
      <c r="QGI510" s="19"/>
      <c r="QGS510" s="23"/>
      <c r="QGT510" s="19"/>
      <c r="QHD510" s="23"/>
      <c r="QHE510" s="19"/>
      <c r="QHO510" s="23"/>
      <c r="QHP510" s="19"/>
      <c r="QHZ510" s="23"/>
      <c r="QIA510" s="19"/>
      <c r="QIK510" s="23"/>
      <c r="QIL510" s="19"/>
      <c r="QIV510" s="23"/>
      <c r="QIW510" s="19"/>
      <c r="QJG510" s="23"/>
      <c r="QJH510" s="19"/>
      <c r="QJR510" s="23"/>
      <c r="QJS510" s="19"/>
      <c r="QKC510" s="23"/>
      <c r="QKD510" s="19"/>
      <c r="QKN510" s="23"/>
      <c r="QKO510" s="19"/>
      <c r="QKY510" s="23"/>
      <c r="QKZ510" s="19"/>
      <c r="QLJ510" s="23"/>
      <c r="QLK510" s="19"/>
      <c r="QLU510" s="23"/>
      <c r="QLV510" s="19"/>
      <c r="QMF510" s="23"/>
      <c r="QMG510" s="19"/>
      <c r="QMQ510" s="23"/>
      <c r="QMR510" s="19"/>
      <c r="QNB510" s="23"/>
      <c r="QNC510" s="19"/>
      <c r="QNM510" s="23"/>
      <c r="QNN510" s="19"/>
      <c r="QNX510" s="23"/>
      <c r="QNY510" s="19"/>
      <c r="QOI510" s="23"/>
      <c r="QOJ510" s="19"/>
      <c r="QOT510" s="23"/>
      <c r="QOU510" s="19"/>
      <c r="QPE510" s="23"/>
      <c r="QPF510" s="19"/>
      <c r="QPP510" s="23"/>
      <c r="QPQ510" s="19"/>
      <c r="QQA510" s="23"/>
      <c r="QQB510" s="19"/>
      <c r="QQL510" s="23"/>
      <c r="QQM510" s="19"/>
      <c r="QQW510" s="23"/>
      <c r="QQX510" s="19"/>
      <c r="QRH510" s="23"/>
      <c r="QRI510" s="19"/>
      <c r="QRS510" s="23"/>
      <c r="QRT510" s="19"/>
      <c r="QSD510" s="23"/>
      <c r="QSE510" s="19"/>
      <c r="QSO510" s="23"/>
      <c r="QSP510" s="19"/>
      <c r="QSZ510" s="23"/>
      <c r="QTA510" s="19"/>
      <c r="QTK510" s="23"/>
      <c r="QTL510" s="19"/>
      <c r="QTV510" s="23"/>
      <c r="QTW510" s="19"/>
      <c r="QUG510" s="23"/>
      <c r="QUH510" s="19"/>
      <c r="QUR510" s="23"/>
      <c r="QUS510" s="19"/>
      <c r="QVC510" s="23"/>
      <c r="QVD510" s="19"/>
      <c r="QVN510" s="23"/>
      <c r="QVO510" s="19"/>
      <c r="QVY510" s="23"/>
      <c r="QVZ510" s="19"/>
      <c r="QWJ510" s="23"/>
      <c r="QWK510" s="19"/>
      <c r="QWU510" s="23"/>
      <c r="QWV510" s="19"/>
      <c r="QXF510" s="23"/>
      <c r="QXG510" s="19"/>
      <c r="QXQ510" s="23"/>
      <c r="QXR510" s="19"/>
      <c r="QYB510" s="23"/>
      <c r="QYC510" s="19"/>
      <c r="QYM510" s="23"/>
      <c r="QYN510" s="19"/>
      <c r="QYX510" s="23"/>
      <c r="QYY510" s="19"/>
      <c r="QZI510" s="23"/>
      <c r="QZJ510" s="19"/>
      <c r="QZT510" s="23"/>
      <c r="QZU510" s="19"/>
      <c r="RAE510" s="23"/>
      <c r="RAF510" s="19"/>
      <c r="RAP510" s="23"/>
      <c r="RAQ510" s="19"/>
      <c r="RBA510" s="23"/>
      <c r="RBB510" s="19"/>
      <c r="RBL510" s="23"/>
      <c r="RBM510" s="19"/>
      <c r="RBW510" s="23"/>
      <c r="RBX510" s="19"/>
      <c r="RCH510" s="23"/>
      <c r="RCI510" s="19"/>
      <c r="RCS510" s="23"/>
      <c r="RCT510" s="19"/>
      <c r="RDD510" s="23"/>
      <c r="RDE510" s="19"/>
      <c r="RDO510" s="23"/>
      <c r="RDP510" s="19"/>
      <c r="RDZ510" s="23"/>
      <c r="REA510" s="19"/>
      <c r="REK510" s="23"/>
      <c r="REL510" s="19"/>
      <c r="REV510" s="23"/>
      <c r="REW510" s="19"/>
      <c r="RFG510" s="23"/>
      <c r="RFH510" s="19"/>
      <c r="RFR510" s="23"/>
      <c r="RFS510" s="19"/>
      <c r="RGC510" s="23"/>
      <c r="RGD510" s="19"/>
      <c r="RGN510" s="23"/>
      <c r="RGO510" s="19"/>
      <c r="RGY510" s="23"/>
      <c r="RGZ510" s="19"/>
      <c r="RHJ510" s="23"/>
      <c r="RHK510" s="19"/>
      <c r="RHU510" s="23"/>
      <c r="RHV510" s="19"/>
      <c r="RIF510" s="23"/>
      <c r="RIG510" s="19"/>
      <c r="RIQ510" s="23"/>
      <c r="RIR510" s="19"/>
      <c r="RJB510" s="23"/>
      <c r="RJC510" s="19"/>
      <c r="RJM510" s="23"/>
      <c r="RJN510" s="19"/>
      <c r="RJX510" s="23"/>
      <c r="RJY510" s="19"/>
      <c r="RKI510" s="23"/>
      <c r="RKJ510" s="19"/>
      <c r="RKT510" s="23"/>
      <c r="RKU510" s="19"/>
      <c r="RLE510" s="23"/>
      <c r="RLF510" s="19"/>
      <c r="RLP510" s="23"/>
      <c r="RLQ510" s="19"/>
      <c r="RMA510" s="23"/>
      <c r="RMB510" s="19"/>
      <c r="RML510" s="23"/>
      <c r="RMM510" s="19"/>
      <c r="RMW510" s="23"/>
      <c r="RMX510" s="19"/>
      <c r="RNH510" s="23"/>
      <c r="RNI510" s="19"/>
      <c r="RNS510" s="23"/>
      <c r="RNT510" s="19"/>
      <c r="ROD510" s="23"/>
      <c r="ROE510" s="19"/>
      <c r="ROO510" s="23"/>
      <c r="ROP510" s="19"/>
      <c r="ROZ510" s="23"/>
      <c r="RPA510" s="19"/>
      <c r="RPK510" s="23"/>
      <c r="RPL510" s="19"/>
      <c r="RPV510" s="23"/>
      <c r="RPW510" s="19"/>
      <c r="RQG510" s="23"/>
      <c r="RQH510" s="19"/>
      <c r="RQR510" s="23"/>
      <c r="RQS510" s="19"/>
      <c r="RRC510" s="23"/>
      <c r="RRD510" s="19"/>
      <c r="RRN510" s="23"/>
      <c r="RRO510" s="19"/>
      <c r="RRY510" s="23"/>
      <c r="RRZ510" s="19"/>
      <c r="RSJ510" s="23"/>
      <c r="RSK510" s="19"/>
      <c r="RSU510" s="23"/>
      <c r="RSV510" s="19"/>
      <c r="RTF510" s="23"/>
      <c r="RTG510" s="19"/>
      <c r="RTQ510" s="23"/>
      <c r="RTR510" s="19"/>
      <c r="RUB510" s="23"/>
      <c r="RUC510" s="19"/>
      <c r="RUM510" s="23"/>
      <c r="RUN510" s="19"/>
      <c r="RUX510" s="23"/>
      <c r="RUY510" s="19"/>
      <c r="RVI510" s="23"/>
      <c r="RVJ510" s="19"/>
      <c r="RVT510" s="23"/>
      <c r="RVU510" s="19"/>
      <c r="RWE510" s="23"/>
      <c r="RWF510" s="19"/>
      <c r="RWP510" s="23"/>
      <c r="RWQ510" s="19"/>
      <c r="RXA510" s="23"/>
      <c r="RXB510" s="19"/>
      <c r="RXL510" s="23"/>
      <c r="RXM510" s="19"/>
      <c r="RXW510" s="23"/>
      <c r="RXX510" s="19"/>
      <c r="RYH510" s="23"/>
      <c r="RYI510" s="19"/>
      <c r="RYS510" s="23"/>
      <c r="RYT510" s="19"/>
      <c r="RZD510" s="23"/>
      <c r="RZE510" s="19"/>
      <c r="RZO510" s="23"/>
      <c r="RZP510" s="19"/>
      <c r="RZZ510" s="23"/>
      <c r="SAA510" s="19"/>
      <c r="SAK510" s="23"/>
      <c r="SAL510" s="19"/>
      <c r="SAV510" s="23"/>
      <c r="SAW510" s="19"/>
      <c r="SBG510" s="23"/>
      <c r="SBH510" s="19"/>
      <c r="SBR510" s="23"/>
      <c r="SBS510" s="19"/>
      <c r="SCC510" s="23"/>
      <c r="SCD510" s="19"/>
      <c r="SCN510" s="23"/>
      <c r="SCO510" s="19"/>
      <c r="SCY510" s="23"/>
      <c r="SCZ510" s="19"/>
      <c r="SDJ510" s="23"/>
      <c r="SDK510" s="19"/>
      <c r="SDU510" s="23"/>
      <c r="SDV510" s="19"/>
      <c r="SEF510" s="23"/>
      <c r="SEG510" s="19"/>
      <c r="SEQ510" s="23"/>
      <c r="SER510" s="19"/>
      <c r="SFB510" s="23"/>
      <c r="SFC510" s="19"/>
      <c r="SFM510" s="23"/>
      <c r="SFN510" s="19"/>
      <c r="SFX510" s="23"/>
      <c r="SFY510" s="19"/>
      <c r="SGI510" s="23"/>
      <c r="SGJ510" s="19"/>
      <c r="SGT510" s="23"/>
      <c r="SGU510" s="19"/>
      <c r="SHE510" s="23"/>
      <c r="SHF510" s="19"/>
      <c r="SHP510" s="23"/>
      <c r="SHQ510" s="19"/>
      <c r="SIA510" s="23"/>
      <c r="SIB510" s="19"/>
      <c r="SIL510" s="23"/>
      <c r="SIM510" s="19"/>
      <c r="SIW510" s="23"/>
      <c r="SIX510" s="19"/>
      <c r="SJH510" s="23"/>
      <c r="SJI510" s="19"/>
      <c r="SJS510" s="23"/>
      <c r="SJT510" s="19"/>
      <c r="SKD510" s="23"/>
      <c r="SKE510" s="19"/>
      <c r="SKO510" s="23"/>
      <c r="SKP510" s="19"/>
      <c r="SKZ510" s="23"/>
      <c r="SLA510" s="19"/>
      <c r="SLK510" s="23"/>
      <c r="SLL510" s="19"/>
      <c r="SLV510" s="23"/>
      <c r="SLW510" s="19"/>
      <c r="SMG510" s="23"/>
      <c r="SMH510" s="19"/>
      <c r="SMR510" s="23"/>
      <c r="SMS510" s="19"/>
      <c r="SNC510" s="23"/>
      <c r="SND510" s="19"/>
      <c r="SNN510" s="23"/>
      <c r="SNO510" s="19"/>
      <c r="SNY510" s="23"/>
      <c r="SNZ510" s="19"/>
      <c r="SOJ510" s="23"/>
      <c r="SOK510" s="19"/>
      <c r="SOU510" s="23"/>
      <c r="SOV510" s="19"/>
      <c r="SPF510" s="23"/>
      <c r="SPG510" s="19"/>
      <c r="SPQ510" s="23"/>
      <c r="SPR510" s="19"/>
      <c r="SQB510" s="23"/>
      <c r="SQC510" s="19"/>
      <c r="SQM510" s="23"/>
      <c r="SQN510" s="19"/>
      <c r="SQX510" s="23"/>
      <c r="SQY510" s="19"/>
      <c r="SRI510" s="23"/>
      <c r="SRJ510" s="19"/>
      <c r="SRT510" s="23"/>
      <c r="SRU510" s="19"/>
      <c r="SSE510" s="23"/>
      <c r="SSF510" s="19"/>
      <c r="SSP510" s="23"/>
      <c r="SSQ510" s="19"/>
      <c r="STA510" s="23"/>
      <c r="STB510" s="19"/>
      <c r="STL510" s="23"/>
      <c r="STM510" s="19"/>
      <c r="STW510" s="23"/>
      <c r="STX510" s="19"/>
      <c r="SUH510" s="23"/>
      <c r="SUI510" s="19"/>
      <c r="SUS510" s="23"/>
      <c r="SUT510" s="19"/>
      <c r="SVD510" s="23"/>
      <c r="SVE510" s="19"/>
      <c r="SVO510" s="23"/>
      <c r="SVP510" s="19"/>
      <c r="SVZ510" s="23"/>
      <c r="SWA510" s="19"/>
      <c r="SWK510" s="23"/>
      <c r="SWL510" s="19"/>
      <c r="SWV510" s="23"/>
      <c r="SWW510" s="19"/>
      <c r="SXG510" s="23"/>
      <c r="SXH510" s="19"/>
      <c r="SXR510" s="23"/>
      <c r="SXS510" s="19"/>
      <c r="SYC510" s="23"/>
      <c r="SYD510" s="19"/>
      <c r="SYN510" s="23"/>
      <c r="SYO510" s="19"/>
      <c r="SYY510" s="23"/>
      <c r="SYZ510" s="19"/>
      <c r="SZJ510" s="23"/>
      <c r="SZK510" s="19"/>
      <c r="SZU510" s="23"/>
      <c r="SZV510" s="19"/>
      <c r="TAF510" s="23"/>
      <c r="TAG510" s="19"/>
      <c r="TAQ510" s="23"/>
      <c r="TAR510" s="19"/>
      <c r="TBB510" s="23"/>
      <c r="TBC510" s="19"/>
      <c r="TBM510" s="23"/>
      <c r="TBN510" s="19"/>
      <c r="TBX510" s="23"/>
      <c r="TBY510" s="19"/>
      <c r="TCI510" s="23"/>
      <c r="TCJ510" s="19"/>
      <c r="TCT510" s="23"/>
      <c r="TCU510" s="19"/>
      <c r="TDE510" s="23"/>
      <c r="TDF510" s="19"/>
      <c r="TDP510" s="23"/>
      <c r="TDQ510" s="19"/>
      <c r="TEA510" s="23"/>
      <c r="TEB510" s="19"/>
      <c r="TEL510" s="23"/>
      <c r="TEM510" s="19"/>
      <c r="TEW510" s="23"/>
      <c r="TEX510" s="19"/>
      <c r="TFH510" s="23"/>
      <c r="TFI510" s="19"/>
      <c r="TFS510" s="23"/>
      <c r="TFT510" s="19"/>
      <c r="TGD510" s="23"/>
      <c r="TGE510" s="19"/>
      <c r="TGO510" s="23"/>
      <c r="TGP510" s="19"/>
      <c r="TGZ510" s="23"/>
      <c r="THA510" s="19"/>
      <c r="THK510" s="23"/>
      <c r="THL510" s="19"/>
      <c r="THV510" s="23"/>
      <c r="THW510" s="19"/>
      <c r="TIG510" s="23"/>
      <c r="TIH510" s="19"/>
      <c r="TIR510" s="23"/>
      <c r="TIS510" s="19"/>
      <c r="TJC510" s="23"/>
      <c r="TJD510" s="19"/>
      <c r="TJN510" s="23"/>
      <c r="TJO510" s="19"/>
      <c r="TJY510" s="23"/>
      <c r="TJZ510" s="19"/>
      <c r="TKJ510" s="23"/>
      <c r="TKK510" s="19"/>
      <c r="TKU510" s="23"/>
      <c r="TKV510" s="19"/>
      <c r="TLF510" s="23"/>
      <c r="TLG510" s="19"/>
      <c r="TLQ510" s="23"/>
      <c r="TLR510" s="19"/>
      <c r="TMB510" s="23"/>
      <c r="TMC510" s="19"/>
      <c r="TMM510" s="23"/>
      <c r="TMN510" s="19"/>
      <c r="TMX510" s="23"/>
      <c r="TMY510" s="19"/>
      <c r="TNI510" s="23"/>
      <c r="TNJ510" s="19"/>
      <c r="TNT510" s="23"/>
      <c r="TNU510" s="19"/>
      <c r="TOE510" s="23"/>
      <c r="TOF510" s="19"/>
      <c r="TOP510" s="23"/>
      <c r="TOQ510" s="19"/>
      <c r="TPA510" s="23"/>
      <c r="TPB510" s="19"/>
      <c r="TPL510" s="23"/>
      <c r="TPM510" s="19"/>
      <c r="TPW510" s="23"/>
      <c r="TPX510" s="19"/>
      <c r="TQH510" s="23"/>
      <c r="TQI510" s="19"/>
      <c r="TQS510" s="23"/>
      <c r="TQT510" s="19"/>
      <c r="TRD510" s="23"/>
      <c r="TRE510" s="19"/>
      <c r="TRO510" s="23"/>
      <c r="TRP510" s="19"/>
      <c r="TRZ510" s="23"/>
      <c r="TSA510" s="19"/>
      <c r="TSK510" s="23"/>
      <c r="TSL510" s="19"/>
      <c r="TSV510" s="23"/>
      <c r="TSW510" s="19"/>
      <c r="TTG510" s="23"/>
      <c r="TTH510" s="19"/>
      <c r="TTR510" s="23"/>
      <c r="TTS510" s="19"/>
      <c r="TUC510" s="23"/>
      <c r="TUD510" s="19"/>
      <c r="TUN510" s="23"/>
      <c r="TUO510" s="19"/>
      <c r="TUY510" s="23"/>
      <c r="TUZ510" s="19"/>
      <c r="TVJ510" s="23"/>
      <c r="TVK510" s="19"/>
      <c r="TVU510" s="23"/>
      <c r="TVV510" s="19"/>
      <c r="TWF510" s="23"/>
      <c r="TWG510" s="19"/>
      <c r="TWQ510" s="23"/>
      <c r="TWR510" s="19"/>
      <c r="TXB510" s="23"/>
      <c r="TXC510" s="19"/>
      <c r="TXM510" s="23"/>
      <c r="TXN510" s="19"/>
      <c r="TXX510" s="23"/>
      <c r="TXY510" s="19"/>
      <c r="TYI510" s="23"/>
      <c r="TYJ510" s="19"/>
      <c r="TYT510" s="23"/>
      <c r="TYU510" s="19"/>
      <c r="TZE510" s="23"/>
      <c r="TZF510" s="19"/>
      <c r="TZP510" s="23"/>
      <c r="TZQ510" s="19"/>
      <c r="UAA510" s="23"/>
      <c r="UAB510" s="19"/>
      <c r="UAL510" s="23"/>
      <c r="UAM510" s="19"/>
      <c r="UAW510" s="23"/>
      <c r="UAX510" s="19"/>
      <c r="UBH510" s="23"/>
      <c r="UBI510" s="19"/>
      <c r="UBS510" s="23"/>
      <c r="UBT510" s="19"/>
      <c r="UCD510" s="23"/>
      <c r="UCE510" s="19"/>
      <c r="UCO510" s="23"/>
      <c r="UCP510" s="19"/>
      <c r="UCZ510" s="23"/>
      <c r="UDA510" s="19"/>
      <c r="UDK510" s="23"/>
      <c r="UDL510" s="19"/>
      <c r="UDV510" s="23"/>
      <c r="UDW510" s="19"/>
      <c r="UEG510" s="23"/>
      <c r="UEH510" s="19"/>
      <c r="UER510" s="23"/>
      <c r="UES510" s="19"/>
      <c r="UFC510" s="23"/>
      <c r="UFD510" s="19"/>
      <c r="UFN510" s="23"/>
      <c r="UFO510" s="19"/>
      <c r="UFY510" s="23"/>
      <c r="UFZ510" s="19"/>
      <c r="UGJ510" s="23"/>
      <c r="UGK510" s="19"/>
      <c r="UGU510" s="23"/>
      <c r="UGV510" s="19"/>
      <c r="UHF510" s="23"/>
      <c r="UHG510" s="19"/>
      <c r="UHQ510" s="23"/>
      <c r="UHR510" s="19"/>
      <c r="UIB510" s="23"/>
      <c r="UIC510" s="19"/>
      <c r="UIM510" s="23"/>
      <c r="UIN510" s="19"/>
      <c r="UIX510" s="23"/>
      <c r="UIY510" s="19"/>
      <c r="UJI510" s="23"/>
      <c r="UJJ510" s="19"/>
      <c r="UJT510" s="23"/>
      <c r="UJU510" s="19"/>
      <c r="UKE510" s="23"/>
      <c r="UKF510" s="19"/>
      <c r="UKP510" s="23"/>
      <c r="UKQ510" s="19"/>
      <c r="ULA510" s="23"/>
      <c r="ULB510" s="19"/>
      <c r="ULL510" s="23"/>
      <c r="ULM510" s="19"/>
      <c r="ULW510" s="23"/>
      <c r="ULX510" s="19"/>
      <c r="UMH510" s="23"/>
      <c r="UMI510" s="19"/>
      <c r="UMS510" s="23"/>
      <c r="UMT510" s="19"/>
      <c r="UND510" s="23"/>
      <c r="UNE510" s="19"/>
      <c r="UNO510" s="23"/>
      <c r="UNP510" s="19"/>
      <c r="UNZ510" s="23"/>
      <c r="UOA510" s="19"/>
      <c r="UOK510" s="23"/>
      <c r="UOL510" s="19"/>
      <c r="UOV510" s="23"/>
      <c r="UOW510" s="19"/>
      <c r="UPG510" s="23"/>
      <c r="UPH510" s="19"/>
      <c r="UPR510" s="23"/>
      <c r="UPS510" s="19"/>
      <c r="UQC510" s="23"/>
      <c r="UQD510" s="19"/>
      <c r="UQN510" s="23"/>
      <c r="UQO510" s="19"/>
      <c r="UQY510" s="23"/>
      <c r="UQZ510" s="19"/>
      <c r="URJ510" s="23"/>
      <c r="URK510" s="19"/>
      <c r="URU510" s="23"/>
      <c r="URV510" s="19"/>
      <c r="USF510" s="23"/>
      <c r="USG510" s="19"/>
      <c r="USQ510" s="23"/>
      <c r="USR510" s="19"/>
      <c r="UTB510" s="23"/>
      <c r="UTC510" s="19"/>
      <c r="UTM510" s="23"/>
      <c r="UTN510" s="19"/>
      <c r="UTX510" s="23"/>
      <c r="UTY510" s="19"/>
      <c r="UUI510" s="23"/>
      <c r="UUJ510" s="19"/>
      <c r="UUT510" s="23"/>
      <c r="UUU510" s="19"/>
      <c r="UVE510" s="23"/>
      <c r="UVF510" s="19"/>
      <c r="UVP510" s="23"/>
      <c r="UVQ510" s="19"/>
      <c r="UWA510" s="23"/>
      <c r="UWB510" s="19"/>
      <c r="UWL510" s="23"/>
      <c r="UWM510" s="19"/>
      <c r="UWW510" s="23"/>
      <c r="UWX510" s="19"/>
      <c r="UXH510" s="23"/>
      <c r="UXI510" s="19"/>
      <c r="UXS510" s="23"/>
      <c r="UXT510" s="19"/>
      <c r="UYD510" s="23"/>
      <c r="UYE510" s="19"/>
      <c r="UYO510" s="23"/>
      <c r="UYP510" s="19"/>
      <c r="UYZ510" s="23"/>
      <c r="UZA510" s="19"/>
      <c r="UZK510" s="23"/>
      <c r="UZL510" s="19"/>
      <c r="UZV510" s="23"/>
      <c r="UZW510" s="19"/>
      <c r="VAG510" s="23"/>
      <c r="VAH510" s="19"/>
      <c r="VAR510" s="23"/>
      <c r="VAS510" s="19"/>
      <c r="VBC510" s="23"/>
      <c r="VBD510" s="19"/>
      <c r="VBN510" s="23"/>
      <c r="VBO510" s="19"/>
      <c r="VBY510" s="23"/>
      <c r="VBZ510" s="19"/>
      <c r="VCJ510" s="23"/>
      <c r="VCK510" s="19"/>
      <c r="VCU510" s="23"/>
      <c r="VCV510" s="19"/>
      <c r="VDF510" s="23"/>
      <c r="VDG510" s="19"/>
      <c r="VDQ510" s="23"/>
      <c r="VDR510" s="19"/>
      <c r="VEB510" s="23"/>
      <c r="VEC510" s="19"/>
      <c r="VEM510" s="23"/>
      <c r="VEN510" s="19"/>
      <c r="VEX510" s="23"/>
      <c r="VEY510" s="19"/>
      <c r="VFI510" s="23"/>
      <c r="VFJ510" s="19"/>
      <c r="VFT510" s="23"/>
      <c r="VFU510" s="19"/>
      <c r="VGE510" s="23"/>
      <c r="VGF510" s="19"/>
      <c r="VGP510" s="23"/>
      <c r="VGQ510" s="19"/>
      <c r="VHA510" s="23"/>
      <c r="VHB510" s="19"/>
      <c r="VHL510" s="23"/>
      <c r="VHM510" s="19"/>
      <c r="VHW510" s="23"/>
      <c r="VHX510" s="19"/>
      <c r="VIH510" s="23"/>
      <c r="VII510" s="19"/>
      <c r="VIS510" s="23"/>
      <c r="VIT510" s="19"/>
      <c r="VJD510" s="23"/>
      <c r="VJE510" s="19"/>
      <c r="VJO510" s="23"/>
      <c r="VJP510" s="19"/>
      <c r="VJZ510" s="23"/>
      <c r="VKA510" s="19"/>
      <c r="VKK510" s="23"/>
      <c r="VKL510" s="19"/>
      <c r="VKV510" s="23"/>
      <c r="VKW510" s="19"/>
      <c r="VLG510" s="23"/>
      <c r="VLH510" s="19"/>
      <c r="VLR510" s="23"/>
      <c r="VLS510" s="19"/>
      <c r="VMC510" s="23"/>
      <c r="VMD510" s="19"/>
      <c r="VMN510" s="23"/>
      <c r="VMO510" s="19"/>
      <c r="VMY510" s="23"/>
      <c r="VMZ510" s="19"/>
      <c r="VNJ510" s="23"/>
      <c r="VNK510" s="19"/>
      <c r="VNU510" s="23"/>
      <c r="VNV510" s="19"/>
      <c r="VOF510" s="23"/>
      <c r="VOG510" s="19"/>
      <c r="VOQ510" s="23"/>
      <c r="VOR510" s="19"/>
      <c r="VPB510" s="23"/>
      <c r="VPC510" s="19"/>
      <c r="VPM510" s="23"/>
      <c r="VPN510" s="19"/>
      <c r="VPX510" s="23"/>
      <c r="VPY510" s="19"/>
      <c r="VQI510" s="23"/>
      <c r="VQJ510" s="19"/>
      <c r="VQT510" s="23"/>
      <c r="VQU510" s="19"/>
      <c r="VRE510" s="23"/>
      <c r="VRF510" s="19"/>
      <c r="VRP510" s="23"/>
      <c r="VRQ510" s="19"/>
      <c r="VSA510" s="23"/>
      <c r="VSB510" s="19"/>
      <c r="VSL510" s="23"/>
      <c r="VSM510" s="19"/>
      <c r="VSW510" s="23"/>
      <c r="VSX510" s="19"/>
      <c r="VTH510" s="23"/>
      <c r="VTI510" s="19"/>
      <c r="VTS510" s="23"/>
      <c r="VTT510" s="19"/>
      <c r="VUD510" s="23"/>
      <c r="VUE510" s="19"/>
      <c r="VUO510" s="23"/>
      <c r="VUP510" s="19"/>
      <c r="VUZ510" s="23"/>
      <c r="VVA510" s="19"/>
      <c r="VVK510" s="23"/>
      <c r="VVL510" s="19"/>
      <c r="VVV510" s="23"/>
      <c r="VVW510" s="19"/>
      <c r="VWG510" s="23"/>
      <c r="VWH510" s="19"/>
      <c r="VWR510" s="23"/>
      <c r="VWS510" s="19"/>
      <c r="VXC510" s="23"/>
      <c r="VXD510" s="19"/>
      <c r="VXN510" s="23"/>
      <c r="VXO510" s="19"/>
      <c r="VXY510" s="23"/>
      <c r="VXZ510" s="19"/>
      <c r="VYJ510" s="23"/>
      <c r="VYK510" s="19"/>
      <c r="VYU510" s="23"/>
      <c r="VYV510" s="19"/>
      <c r="VZF510" s="23"/>
      <c r="VZG510" s="19"/>
      <c r="VZQ510" s="23"/>
      <c r="VZR510" s="19"/>
      <c r="WAB510" s="23"/>
      <c r="WAC510" s="19"/>
      <c r="WAM510" s="23"/>
      <c r="WAN510" s="19"/>
      <c r="WAX510" s="23"/>
      <c r="WAY510" s="19"/>
      <c r="WBI510" s="23"/>
      <c r="WBJ510" s="19"/>
      <c r="WBT510" s="23"/>
      <c r="WBU510" s="19"/>
      <c r="WCE510" s="23"/>
      <c r="WCF510" s="19"/>
      <c r="WCP510" s="23"/>
      <c r="WCQ510" s="19"/>
      <c r="WDA510" s="23"/>
      <c r="WDB510" s="19"/>
      <c r="WDL510" s="23"/>
      <c r="WDM510" s="19"/>
      <c r="WDW510" s="23"/>
      <c r="WDX510" s="19"/>
      <c r="WEH510" s="23"/>
      <c r="WEI510" s="19"/>
      <c r="WES510" s="23"/>
      <c r="WET510" s="19"/>
      <c r="WFD510" s="23"/>
      <c r="WFE510" s="19"/>
      <c r="WFO510" s="23"/>
      <c r="WFP510" s="19"/>
      <c r="WFZ510" s="23"/>
      <c r="WGA510" s="19"/>
      <c r="WGK510" s="23"/>
      <c r="WGL510" s="19"/>
      <c r="WGV510" s="23"/>
      <c r="WGW510" s="19"/>
      <c r="WHG510" s="23"/>
      <c r="WHH510" s="19"/>
      <c r="WHR510" s="23"/>
      <c r="WHS510" s="19"/>
      <c r="WIC510" s="23"/>
      <c r="WID510" s="19"/>
      <c r="WIN510" s="23"/>
      <c r="WIO510" s="19"/>
      <c r="WIY510" s="23"/>
      <c r="WIZ510" s="19"/>
      <c r="WJJ510" s="23"/>
      <c r="WJK510" s="19"/>
      <c r="WJU510" s="23"/>
      <c r="WJV510" s="19"/>
      <c r="WKF510" s="23"/>
      <c r="WKG510" s="19"/>
      <c r="WKQ510" s="23"/>
      <c r="WKR510" s="19"/>
      <c r="WLB510" s="23"/>
      <c r="WLC510" s="19"/>
      <c r="WLM510" s="23"/>
      <c r="WLN510" s="19"/>
      <c r="WLX510" s="23"/>
      <c r="WLY510" s="19"/>
      <c r="WMI510" s="23"/>
      <c r="WMJ510" s="19"/>
      <c r="WMT510" s="23"/>
      <c r="WMU510" s="19"/>
      <c r="WNE510" s="23"/>
      <c r="WNF510" s="19"/>
      <c r="WNP510" s="23"/>
      <c r="WNQ510" s="19"/>
      <c r="WOA510" s="23"/>
      <c r="WOB510" s="19"/>
      <c r="WOL510" s="23"/>
      <c r="WOM510" s="19"/>
      <c r="WOW510" s="23"/>
      <c r="WOX510" s="19"/>
      <c r="WPH510" s="23"/>
      <c r="WPI510" s="19"/>
      <c r="WPS510" s="23"/>
      <c r="WPT510" s="19"/>
      <c r="WQD510" s="23"/>
      <c r="WQE510" s="19"/>
      <c r="WQO510" s="23"/>
      <c r="WQP510" s="19"/>
      <c r="WQZ510" s="23"/>
      <c r="WRA510" s="19"/>
      <c r="WRK510" s="23"/>
      <c r="WRL510" s="19"/>
      <c r="WRV510" s="23"/>
      <c r="WRW510" s="19"/>
      <c r="WSG510" s="23"/>
      <c r="WSH510" s="19"/>
      <c r="WSR510" s="23"/>
      <c r="WSS510" s="19"/>
      <c r="WTC510" s="23"/>
      <c r="WTD510" s="19"/>
      <c r="WTN510" s="23"/>
      <c r="WTO510" s="19"/>
      <c r="WTY510" s="23"/>
      <c r="WTZ510" s="19"/>
      <c r="WUJ510" s="23"/>
      <c r="WUK510" s="19"/>
      <c r="WUU510" s="23"/>
      <c r="WUV510" s="19"/>
      <c r="WVF510" s="23"/>
      <c r="WVG510" s="19"/>
      <c r="WVQ510" s="23"/>
      <c r="WVR510" s="19"/>
      <c r="WWB510" s="23"/>
      <c r="WWC510" s="19"/>
      <c r="WWM510" s="23"/>
      <c r="WWN510" s="19"/>
      <c r="WWX510" s="23"/>
      <c r="WWY510" s="19"/>
      <c r="WXI510" s="23"/>
      <c r="WXJ510" s="19"/>
      <c r="WXT510" s="23"/>
      <c r="WXU510" s="19"/>
      <c r="WYE510" s="23"/>
      <c r="WYF510" s="19"/>
      <c r="WYP510" s="23"/>
      <c r="WYQ510" s="19"/>
      <c r="WZA510" s="23"/>
      <c r="WZB510" s="19"/>
      <c r="WZL510" s="23"/>
      <c r="WZM510" s="19"/>
      <c r="WZW510" s="23"/>
      <c r="WZX510" s="19"/>
      <c r="XAH510" s="23"/>
      <c r="XAI510" s="19"/>
      <c r="XAS510" s="23"/>
      <c r="XAT510" s="19"/>
      <c r="XBD510" s="23"/>
      <c r="XBE510" s="19"/>
      <c r="XBO510" s="23"/>
      <c r="XBP510" s="19"/>
      <c r="XBZ510" s="23"/>
      <c r="XCA510" s="19"/>
      <c r="XCK510" s="23"/>
      <c r="XCL510" s="19"/>
      <c r="XCV510" s="23"/>
      <c r="XCW510" s="19"/>
      <c r="XDG510" s="23"/>
      <c r="XDH510" s="19"/>
      <c r="XDR510" s="23"/>
      <c r="XDS510" s="19"/>
      <c r="XEC510" s="23"/>
      <c r="XED510" s="19"/>
      <c r="XEN510" s="23"/>
      <c r="XEO510" s="19"/>
      <c r="XEY510" s="23"/>
      <c r="XEZ510" s="19"/>
    </row>
    <row r="511" spans="1:1024 1034:2047 2057:3070 3080:4093 4103:5116 5126:6139 6149:7162 7172:8185 8195:9208 9218:10231 10241:12288 12298:13311 13321:14334 14344:15357 15367:16380" s="8" customFormat="1" ht="11.25" customHeight="1" x14ac:dyDescent="0.2">
      <c r="A511" s="19" t="s">
        <v>67</v>
      </c>
      <c r="B511" s="8">
        <v>652283.27067</v>
      </c>
      <c r="C511" s="8">
        <v>434489.89399999997</v>
      </c>
      <c r="D511" s="8">
        <v>35468.021340000007</v>
      </c>
      <c r="E511" s="8">
        <v>469957.91533999995</v>
      </c>
      <c r="F511" s="8">
        <v>502402.59069999994</v>
      </c>
      <c r="G511" s="8">
        <v>158779.21693999998</v>
      </c>
      <c r="H511" s="8">
        <v>6166.1104200000018</v>
      </c>
      <c r="I511" s="8">
        <v>1212.1932199999997</v>
      </c>
      <c r="J511" s="8">
        <v>1138518.0266199999</v>
      </c>
      <c r="K511" s="23">
        <v>57.292309424953082</v>
      </c>
      <c r="L511"/>
      <c r="M511"/>
      <c r="N511"/>
      <c r="O511"/>
      <c r="P511"/>
      <c r="Q511"/>
      <c r="R511"/>
      <c r="S511"/>
      <c r="T511"/>
      <c r="U511"/>
      <c r="V511"/>
      <c r="W511" s="19"/>
      <c r="AG511" s="23"/>
      <c r="AH511" s="19"/>
      <c r="AR511" s="23"/>
      <c r="AS511" s="19"/>
      <c r="BC511" s="23"/>
      <c r="BD511" s="19"/>
      <c r="BN511" s="23"/>
      <c r="BO511" s="19"/>
      <c r="BY511" s="23"/>
      <c r="BZ511" s="19"/>
      <c r="CJ511" s="23"/>
      <c r="CK511" s="19"/>
      <c r="CU511" s="23"/>
      <c r="CV511" s="19"/>
      <c r="DF511" s="23"/>
      <c r="DG511" s="19"/>
      <c r="DQ511" s="23"/>
      <c r="DR511" s="19"/>
      <c r="EB511" s="23"/>
      <c r="EC511" s="19"/>
      <c r="EM511" s="23"/>
      <c r="EN511" s="19"/>
      <c r="EX511" s="23"/>
      <c r="EY511" s="19"/>
      <c r="FI511" s="23"/>
      <c r="FJ511" s="19"/>
      <c r="FT511" s="23"/>
      <c r="FU511" s="19"/>
      <c r="GE511" s="23"/>
      <c r="GF511" s="19"/>
      <c r="GP511" s="23"/>
      <c r="GQ511" s="19"/>
      <c r="HA511" s="23"/>
      <c r="HB511" s="19"/>
      <c r="HL511" s="23"/>
      <c r="HM511" s="19"/>
      <c r="HW511" s="23"/>
      <c r="HX511" s="19"/>
      <c r="IH511" s="23"/>
      <c r="II511" s="19"/>
      <c r="IS511" s="23"/>
      <c r="IT511" s="19"/>
      <c r="JD511" s="23"/>
      <c r="JE511" s="19"/>
      <c r="JO511" s="23"/>
      <c r="JP511" s="19"/>
      <c r="JZ511" s="23"/>
      <c r="KA511" s="19"/>
      <c r="KK511" s="23"/>
      <c r="KL511" s="19"/>
      <c r="KV511" s="23"/>
      <c r="KW511" s="19"/>
      <c r="LG511" s="23"/>
      <c r="LH511" s="19"/>
      <c r="LR511" s="23"/>
      <c r="LS511" s="19"/>
      <c r="MC511" s="23"/>
      <c r="MD511" s="19"/>
      <c r="MN511" s="23"/>
      <c r="MO511" s="19"/>
      <c r="MY511" s="23"/>
      <c r="MZ511" s="19"/>
      <c r="NJ511" s="23"/>
      <c r="NK511" s="19"/>
      <c r="NU511" s="23"/>
      <c r="NV511" s="19"/>
      <c r="OF511" s="23"/>
      <c r="OG511" s="19"/>
      <c r="OQ511" s="23"/>
      <c r="OR511" s="19"/>
      <c r="PB511" s="23"/>
      <c r="PC511" s="19"/>
      <c r="PM511" s="23"/>
      <c r="PN511" s="19"/>
      <c r="PX511" s="23"/>
      <c r="PY511" s="19"/>
      <c r="QI511" s="23"/>
      <c r="QJ511" s="19"/>
      <c r="QT511" s="23"/>
      <c r="QU511" s="19"/>
      <c r="RE511" s="23"/>
      <c r="RF511" s="19"/>
      <c r="RP511" s="23"/>
      <c r="RQ511" s="19"/>
      <c r="SA511" s="23"/>
      <c r="SB511" s="19"/>
      <c r="SL511" s="23"/>
      <c r="SM511" s="19"/>
      <c r="SW511" s="23"/>
      <c r="SX511" s="19"/>
      <c r="TH511" s="23"/>
      <c r="TI511" s="19"/>
      <c r="TS511" s="23"/>
      <c r="TT511" s="19"/>
      <c r="UD511" s="23"/>
      <c r="UE511" s="19"/>
      <c r="UO511" s="23"/>
      <c r="UP511" s="19"/>
      <c r="UZ511" s="23"/>
      <c r="VA511" s="19"/>
      <c r="VK511" s="23"/>
      <c r="VL511" s="19"/>
      <c r="VV511" s="23"/>
      <c r="VW511" s="19"/>
      <c r="WG511" s="23"/>
      <c r="WH511" s="19"/>
      <c r="WR511" s="23"/>
      <c r="WS511" s="19"/>
      <c r="XC511" s="23"/>
      <c r="XD511" s="19"/>
      <c r="XN511" s="23"/>
      <c r="XO511" s="19"/>
      <c r="XY511" s="23"/>
      <c r="XZ511" s="19"/>
      <c r="YJ511" s="23"/>
      <c r="YK511" s="19"/>
      <c r="YU511" s="23"/>
      <c r="YV511" s="19"/>
      <c r="ZF511" s="23"/>
      <c r="ZG511" s="19"/>
      <c r="ZQ511" s="23"/>
      <c r="ZR511" s="19"/>
      <c r="AAB511" s="23"/>
      <c r="AAC511" s="19"/>
      <c r="AAM511" s="23"/>
      <c r="AAN511" s="19"/>
      <c r="AAX511" s="23"/>
      <c r="AAY511" s="19"/>
      <c r="ABI511" s="23"/>
      <c r="ABJ511" s="19"/>
      <c r="ABT511" s="23"/>
      <c r="ABU511" s="19"/>
      <c r="ACE511" s="23"/>
      <c r="ACF511" s="19"/>
      <c r="ACP511" s="23"/>
      <c r="ACQ511" s="19"/>
      <c r="ADA511" s="23"/>
      <c r="ADB511" s="19"/>
      <c r="ADL511" s="23"/>
      <c r="ADM511" s="19"/>
      <c r="ADW511" s="23"/>
      <c r="ADX511" s="19"/>
      <c r="AEH511" s="23"/>
      <c r="AEI511" s="19"/>
      <c r="AES511" s="23"/>
      <c r="AET511" s="19"/>
      <c r="AFD511" s="23"/>
      <c r="AFE511" s="19"/>
      <c r="AFO511" s="23"/>
      <c r="AFP511" s="19"/>
      <c r="AFZ511" s="23"/>
      <c r="AGA511" s="19"/>
      <c r="AGK511" s="23"/>
      <c r="AGL511" s="19"/>
      <c r="AGV511" s="23"/>
      <c r="AGW511" s="19"/>
      <c r="AHG511" s="23"/>
      <c r="AHH511" s="19"/>
      <c r="AHR511" s="23"/>
      <c r="AHS511" s="19"/>
      <c r="AIC511" s="23"/>
      <c r="AID511" s="19"/>
      <c r="AIN511" s="23"/>
      <c r="AIO511" s="19"/>
      <c r="AIY511" s="23"/>
      <c r="AIZ511" s="19"/>
      <c r="AJJ511" s="23"/>
      <c r="AJK511" s="19"/>
      <c r="AJU511" s="23"/>
      <c r="AJV511" s="19"/>
      <c r="AKF511" s="23"/>
      <c r="AKG511" s="19"/>
      <c r="AKQ511" s="23"/>
      <c r="AKR511" s="19"/>
      <c r="ALB511" s="23"/>
      <c r="ALC511" s="19"/>
      <c r="ALM511" s="23"/>
      <c r="ALN511" s="19"/>
      <c r="ALX511" s="23"/>
      <c r="ALY511" s="19"/>
      <c r="AMI511" s="23"/>
      <c r="AMJ511" s="19"/>
      <c r="AMT511" s="23"/>
      <c r="AMU511" s="19"/>
      <c r="ANE511" s="23"/>
      <c r="ANF511" s="19"/>
      <c r="ANP511" s="23"/>
      <c r="ANQ511" s="19"/>
      <c r="AOA511" s="23"/>
      <c r="AOB511" s="19"/>
      <c r="AOL511" s="23"/>
      <c r="AOM511" s="19"/>
      <c r="AOW511" s="23"/>
      <c r="AOX511" s="19"/>
      <c r="APH511" s="23"/>
      <c r="API511" s="19"/>
      <c r="APS511" s="23"/>
      <c r="APT511" s="19"/>
      <c r="AQD511" s="23"/>
      <c r="AQE511" s="19"/>
      <c r="AQO511" s="23"/>
      <c r="AQP511" s="19"/>
      <c r="AQZ511" s="23"/>
      <c r="ARA511" s="19"/>
      <c r="ARK511" s="23"/>
      <c r="ARL511" s="19"/>
      <c r="ARV511" s="23"/>
      <c r="ARW511" s="19"/>
      <c r="ASG511" s="23"/>
      <c r="ASH511" s="19"/>
      <c r="ASR511" s="23"/>
      <c r="ASS511" s="19"/>
      <c r="ATC511" s="23"/>
      <c r="ATD511" s="19"/>
      <c r="ATN511" s="23"/>
      <c r="ATO511" s="19"/>
      <c r="ATY511" s="23"/>
      <c r="ATZ511" s="19"/>
      <c r="AUJ511" s="23"/>
      <c r="AUK511" s="19"/>
      <c r="AUU511" s="23"/>
      <c r="AUV511" s="19"/>
      <c r="AVF511" s="23"/>
      <c r="AVG511" s="19"/>
      <c r="AVQ511" s="23"/>
      <c r="AVR511" s="19"/>
      <c r="AWB511" s="23"/>
      <c r="AWC511" s="19"/>
      <c r="AWM511" s="23"/>
      <c r="AWN511" s="19"/>
      <c r="AWX511" s="23"/>
      <c r="AWY511" s="19"/>
      <c r="AXI511" s="23"/>
      <c r="AXJ511" s="19"/>
      <c r="AXT511" s="23"/>
      <c r="AXU511" s="19"/>
      <c r="AYE511" s="23"/>
      <c r="AYF511" s="19"/>
      <c r="AYP511" s="23"/>
      <c r="AYQ511" s="19"/>
      <c r="AZA511" s="23"/>
      <c r="AZB511" s="19"/>
      <c r="AZL511" s="23"/>
      <c r="AZM511" s="19"/>
      <c r="AZW511" s="23"/>
      <c r="AZX511" s="19"/>
      <c r="BAH511" s="23"/>
      <c r="BAI511" s="19"/>
      <c r="BAS511" s="23"/>
      <c r="BAT511" s="19"/>
      <c r="BBD511" s="23"/>
      <c r="BBE511" s="19"/>
      <c r="BBO511" s="23"/>
      <c r="BBP511" s="19"/>
      <c r="BBZ511" s="23"/>
      <c r="BCA511" s="19"/>
      <c r="BCK511" s="23"/>
      <c r="BCL511" s="19"/>
      <c r="BCV511" s="23"/>
      <c r="BCW511" s="19"/>
      <c r="BDG511" s="23"/>
      <c r="BDH511" s="19"/>
      <c r="BDR511" s="23"/>
      <c r="BDS511" s="19"/>
      <c r="BEC511" s="23"/>
      <c r="BED511" s="19"/>
      <c r="BEN511" s="23"/>
      <c r="BEO511" s="19"/>
      <c r="BEY511" s="23"/>
      <c r="BEZ511" s="19"/>
      <c r="BFJ511" s="23"/>
      <c r="BFK511" s="19"/>
      <c r="BFU511" s="23"/>
      <c r="BFV511" s="19"/>
      <c r="BGF511" s="23"/>
      <c r="BGG511" s="19"/>
      <c r="BGQ511" s="23"/>
      <c r="BGR511" s="19"/>
      <c r="BHB511" s="23"/>
      <c r="BHC511" s="19"/>
      <c r="BHM511" s="23"/>
      <c r="BHN511" s="19"/>
      <c r="BHX511" s="23"/>
      <c r="BHY511" s="19"/>
      <c r="BII511" s="23"/>
      <c r="BIJ511" s="19"/>
      <c r="BIT511" s="23"/>
      <c r="BIU511" s="19"/>
      <c r="BJE511" s="23"/>
      <c r="BJF511" s="19"/>
      <c r="BJP511" s="23"/>
      <c r="BJQ511" s="19"/>
      <c r="BKA511" s="23"/>
      <c r="BKB511" s="19"/>
      <c r="BKL511" s="23"/>
      <c r="BKM511" s="19"/>
      <c r="BKW511" s="23"/>
      <c r="BKX511" s="19"/>
      <c r="BLH511" s="23"/>
      <c r="BLI511" s="19"/>
      <c r="BLS511" s="23"/>
      <c r="BLT511" s="19"/>
      <c r="BMD511" s="23"/>
      <c r="BME511" s="19"/>
      <c r="BMO511" s="23"/>
      <c r="BMP511" s="19"/>
      <c r="BMZ511" s="23"/>
      <c r="BNA511" s="19"/>
      <c r="BNK511" s="23"/>
      <c r="BNL511" s="19"/>
      <c r="BNV511" s="23"/>
      <c r="BNW511" s="19"/>
      <c r="BOG511" s="23"/>
      <c r="BOH511" s="19"/>
      <c r="BOR511" s="23"/>
      <c r="BOS511" s="19"/>
      <c r="BPC511" s="23"/>
      <c r="BPD511" s="19"/>
      <c r="BPN511" s="23"/>
      <c r="BPO511" s="19"/>
      <c r="BPY511" s="23"/>
      <c r="BPZ511" s="19"/>
      <c r="BQJ511" s="23"/>
      <c r="BQK511" s="19"/>
      <c r="BQU511" s="23"/>
      <c r="BQV511" s="19"/>
      <c r="BRF511" s="23"/>
      <c r="BRG511" s="19"/>
      <c r="BRQ511" s="23"/>
      <c r="BRR511" s="19"/>
      <c r="BSB511" s="23"/>
      <c r="BSC511" s="19"/>
      <c r="BSM511" s="23"/>
      <c r="BSN511" s="19"/>
      <c r="BSX511" s="23"/>
      <c r="BSY511" s="19"/>
      <c r="BTI511" s="23"/>
      <c r="BTJ511" s="19"/>
      <c r="BTT511" s="23"/>
      <c r="BTU511" s="19"/>
      <c r="BUE511" s="23"/>
      <c r="BUF511" s="19"/>
      <c r="BUP511" s="23"/>
      <c r="BUQ511" s="19"/>
      <c r="BVA511" s="23"/>
      <c r="BVB511" s="19"/>
      <c r="BVL511" s="23"/>
      <c r="BVM511" s="19"/>
      <c r="BVW511" s="23"/>
      <c r="BVX511" s="19"/>
      <c r="BWH511" s="23"/>
      <c r="BWI511" s="19"/>
      <c r="BWS511" s="23"/>
      <c r="BWT511" s="19"/>
      <c r="BXD511" s="23"/>
      <c r="BXE511" s="19"/>
      <c r="BXO511" s="23"/>
      <c r="BXP511" s="19"/>
      <c r="BXZ511" s="23"/>
      <c r="BYA511" s="19"/>
      <c r="BYK511" s="23"/>
      <c r="BYL511" s="19"/>
      <c r="BYV511" s="23"/>
      <c r="BYW511" s="19"/>
      <c r="BZG511" s="23"/>
      <c r="BZH511" s="19"/>
      <c r="BZR511" s="23"/>
      <c r="BZS511" s="19"/>
      <c r="CAC511" s="23"/>
      <c r="CAD511" s="19"/>
      <c r="CAN511" s="23"/>
      <c r="CAO511" s="19"/>
      <c r="CAY511" s="23"/>
      <c r="CAZ511" s="19"/>
      <c r="CBJ511" s="23"/>
      <c r="CBK511" s="19"/>
      <c r="CBU511" s="23"/>
      <c r="CBV511" s="19"/>
      <c r="CCF511" s="23"/>
      <c r="CCG511" s="19"/>
      <c r="CCQ511" s="23"/>
      <c r="CCR511" s="19"/>
      <c r="CDB511" s="23"/>
      <c r="CDC511" s="19"/>
      <c r="CDM511" s="23"/>
      <c r="CDN511" s="19"/>
      <c r="CDX511" s="23"/>
      <c r="CDY511" s="19"/>
      <c r="CEI511" s="23"/>
      <c r="CEJ511" s="19"/>
      <c r="CET511" s="23"/>
      <c r="CEU511" s="19"/>
      <c r="CFE511" s="23"/>
      <c r="CFF511" s="19"/>
      <c r="CFP511" s="23"/>
      <c r="CFQ511" s="19"/>
      <c r="CGA511" s="23"/>
      <c r="CGB511" s="19"/>
      <c r="CGL511" s="23"/>
      <c r="CGM511" s="19"/>
      <c r="CGW511" s="23"/>
      <c r="CGX511" s="19"/>
      <c r="CHH511" s="23"/>
      <c r="CHI511" s="19"/>
      <c r="CHS511" s="23"/>
      <c r="CHT511" s="19"/>
      <c r="CID511" s="23"/>
      <c r="CIE511" s="19"/>
      <c r="CIO511" s="23"/>
      <c r="CIP511" s="19"/>
      <c r="CIZ511" s="23"/>
      <c r="CJA511" s="19"/>
      <c r="CJK511" s="23"/>
      <c r="CJL511" s="19"/>
      <c r="CJV511" s="23"/>
      <c r="CJW511" s="19"/>
      <c r="CKG511" s="23"/>
      <c r="CKH511" s="19"/>
      <c r="CKR511" s="23"/>
      <c r="CKS511" s="19"/>
      <c r="CLC511" s="23"/>
      <c r="CLD511" s="19"/>
      <c r="CLN511" s="23"/>
      <c r="CLO511" s="19"/>
      <c r="CLY511" s="23"/>
      <c r="CLZ511" s="19"/>
      <c r="CMJ511" s="23"/>
      <c r="CMK511" s="19"/>
      <c r="CMU511" s="23"/>
      <c r="CMV511" s="19"/>
      <c r="CNF511" s="23"/>
      <c r="CNG511" s="19"/>
      <c r="CNQ511" s="23"/>
      <c r="CNR511" s="19"/>
      <c r="COB511" s="23"/>
      <c r="COC511" s="19"/>
      <c r="COM511" s="23"/>
      <c r="CON511" s="19"/>
      <c r="COX511" s="23"/>
      <c r="COY511" s="19"/>
      <c r="CPI511" s="23"/>
      <c r="CPJ511" s="19"/>
      <c r="CPT511" s="23"/>
      <c r="CPU511" s="19"/>
      <c r="CQE511" s="23"/>
      <c r="CQF511" s="19"/>
      <c r="CQP511" s="23"/>
      <c r="CQQ511" s="19"/>
      <c r="CRA511" s="23"/>
      <c r="CRB511" s="19"/>
      <c r="CRL511" s="23"/>
      <c r="CRM511" s="19"/>
      <c r="CRW511" s="23"/>
      <c r="CRX511" s="19"/>
      <c r="CSH511" s="23"/>
      <c r="CSI511" s="19"/>
      <c r="CSS511" s="23"/>
      <c r="CST511" s="19"/>
      <c r="CTD511" s="23"/>
      <c r="CTE511" s="19"/>
      <c r="CTO511" s="23"/>
      <c r="CTP511" s="19"/>
      <c r="CTZ511" s="23"/>
      <c r="CUA511" s="19"/>
      <c r="CUK511" s="23"/>
      <c r="CUL511" s="19"/>
      <c r="CUV511" s="23"/>
      <c r="CUW511" s="19"/>
      <c r="CVG511" s="23"/>
      <c r="CVH511" s="19"/>
      <c r="CVR511" s="23"/>
      <c r="CVS511" s="19"/>
      <c r="CWC511" s="23"/>
      <c r="CWD511" s="19"/>
      <c r="CWN511" s="23"/>
      <c r="CWO511" s="19"/>
      <c r="CWY511" s="23"/>
      <c r="CWZ511" s="19"/>
      <c r="CXJ511" s="23"/>
      <c r="CXK511" s="19"/>
      <c r="CXU511" s="23"/>
      <c r="CXV511" s="19"/>
      <c r="CYF511" s="23"/>
      <c r="CYG511" s="19"/>
      <c r="CYQ511" s="23"/>
      <c r="CYR511" s="19"/>
      <c r="CZB511" s="23"/>
      <c r="CZC511" s="19"/>
      <c r="CZM511" s="23"/>
      <c r="CZN511" s="19"/>
      <c r="CZX511" s="23"/>
      <c r="CZY511" s="19"/>
      <c r="DAI511" s="23"/>
      <c r="DAJ511" s="19"/>
      <c r="DAT511" s="23"/>
      <c r="DAU511" s="19"/>
      <c r="DBE511" s="23"/>
      <c r="DBF511" s="19"/>
      <c r="DBP511" s="23"/>
      <c r="DBQ511" s="19"/>
      <c r="DCA511" s="23"/>
      <c r="DCB511" s="19"/>
      <c r="DCL511" s="23"/>
      <c r="DCM511" s="19"/>
      <c r="DCW511" s="23"/>
      <c r="DCX511" s="19"/>
      <c r="DDH511" s="23"/>
      <c r="DDI511" s="19"/>
      <c r="DDS511" s="23"/>
      <c r="DDT511" s="19"/>
      <c r="DED511" s="23"/>
      <c r="DEE511" s="19"/>
      <c r="DEO511" s="23"/>
      <c r="DEP511" s="19"/>
      <c r="DEZ511" s="23"/>
      <c r="DFA511" s="19"/>
      <c r="DFK511" s="23"/>
      <c r="DFL511" s="19"/>
      <c r="DFV511" s="23"/>
      <c r="DFW511" s="19"/>
      <c r="DGG511" s="23"/>
      <c r="DGH511" s="19"/>
      <c r="DGR511" s="23"/>
      <c r="DGS511" s="19"/>
      <c r="DHC511" s="23"/>
      <c r="DHD511" s="19"/>
      <c r="DHN511" s="23"/>
      <c r="DHO511" s="19"/>
      <c r="DHY511" s="23"/>
      <c r="DHZ511" s="19"/>
      <c r="DIJ511" s="23"/>
      <c r="DIK511" s="19"/>
      <c r="DIU511" s="23"/>
      <c r="DIV511" s="19"/>
      <c r="DJF511" s="23"/>
      <c r="DJG511" s="19"/>
      <c r="DJQ511" s="23"/>
      <c r="DJR511" s="19"/>
      <c r="DKB511" s="23"/>
      <c r="DKC511" s="19"/>
      <c r="DKM511" s="23"/>
      <c r="DKN511" s="19"/>
      <c r="DKX511" s="23"/>
      <c r="DKY511" s="19"/>
      <c r="DLI511" s="23"/>
      <c r="DLJ511" s="19"/>
      <c r="DLT511" s="23"/>
      <c r="DLU511" s="19"/>
      <c r="DME511" s="23"/>
      <c r="DMF511" s="19"/>
      <c r="DMP511" s="23"/>
      <c r="DMQ511" s="19"/>
      <c r="DNA511" s="23"/>
      <c r="DNB511" s="19"/>
      <c r="DNL511" s="23"/>
      <c r="DNM511" s="19"/>
      <c r="DNW511" s="23"/>
      <c r="DNX511" s="19"/>
      <c r="DOH511" s="23"/>
      <c r="DOI511" s="19"/>
      <c r="DOS511" s="23"/>
      <c r="DOT511" s="19"/>
      <c r="DPD511" s="23"/>
      <c r="DPE511" s="19"/>
      <c r="DPO511" s="23"/>
      <c r="DPP511" s="19"/>
      <c r="DPZ511" s="23"/>
      <c r="DQA511" s="19"/>
      <c r="DQK511" s="23"/>
      <c r="DQL511" s="19"/>
      <c r="DQV511" s="23"/>
      <c r="DQW511" s="19"/>
      <c r="DRG511" s="23"/>
      <c r="DRH511" s="19"/>
      <c r="DRR511" s="23"/>
      <c r="DRS511" s="19"/>
      <c r="DSC511" s="23"/>
      <c r="DSD511" s="19"/>
      <c r="DSN511" s="23"/>
      <c r="DSO511" s="19"/>
      <c r="DSY511" s="23"/>
      <c r="DSZ511" s="19"/>
      <c r="DTJ511" s="23"/>
      <c r="DTK511" s="19"/>
      <c r="DTU511" s="23"/>
      <c r="DTV511" s="19"/>
      <c r="DUF511" s="23"/>
      <c r="DUG511" s="19"/>
      <c r="DUQ511" s="23"/>
      <c r="DUR511" s="19"/>
      <c r="DVB511" s="23"/>
      <c r="DVC511" s="19"/>
      <c r="DVM511" s="23"/>
      <c r="DVN511" s="19"/>
      <c r="DVX511" s="23"/>
      <c r="DVY511" s="19"/>
      <c r="DWI511" s="23"/>
      <c r="DWJ511" s="19"/>
      <c r="DWT511" s="23"/>
      <c r="DWU511" s="19"/>
      <c r="DXE511" s="23"/>
      <c r="DXF511" s="19"/>
      <c r="DXP511" s="23"/>
      <c r="DXQ511" s="19"/>
      <c r="DYA511" s="23"/>
      <c r="DYB511" s="19"/>
      <c r="DYL511" s="23"/>
      <c r="DYM511" s="19"/>
      <c r="DYW511" s="23"/>
      <c r="DYX511" s="19"/>
      <c r="DZH511" s="23"/>
      <c r="DZI511" s="19"/>
      <c r="DZS511" s="23"/>
      <c r="DZT511" s="19"/>
      <c r="EAD511" s="23"/>
      <c r="EAE511" s="19"/>
      <c r="EAO511" s="23"/>
      <c r="EAP511" s="19"/>
      <c r="EAZ511" s="23"/>
      <c r="EBA511" s="19"/>
      <c r="EBK511" s="23"/>
      <c r="EBL511" s="19"/>
      <c r="EBV511" s="23"/>
      <c r="EBW511" s="19"/>
      <c r="ECG511" s="23"/>
      <c r="ECH511" s="19"/>
      <c r="ECR511" s="23"/>
      <c r="ECS511" s="19"/>
      <c r="EDC511" s="23"/>
      <c r="EDD511" s="19"/>
      <c r="EDN511" s="23"/>
      <c r="EDO511" s="19"/>
      <c r="EDY511" s="23"/>
      <c r="EDZ511" s="19"/>
      <c r="EEJ511" s="23"/>
      <c r="EEK511" s="19"/>
      <c r="EEU511" s="23"/>
      <c r="EEV511" s="19"/>
      <c r="EFF511" s="23"/>
      <c r="EFG511" s="19"/>
      <c r="EFQ511" s="23"/>
      <c r="EFR511" s="19"/>
      <c r="EGB511" s="23"/>
      <c r="EGC511" s="19"/>
      <c r="EGM511" s="23"/>
      <c r="EGN511" s="19"/>
      <c r="EGX511" s="23"/>
      <c r="EGY511" s="19"/>
      <c r="EHI511" s="23"/>
      <c r="EHJ511" s="19"/>
      <c r="EHT511" s="23"/>
      <c r="EHU511" s="19"/>
      <c r="EIE511" s="23"/>
      <c r="EIF511" s="19"/>
      <c r="EIP511" s="23"/>
      <c r="EIQ511" s="19"/>
      <c r="EJA511" s="23"/>
      <c r="EJB511" s="19"/>
      <c r="EJL511" s="23"/>
      <c r="EJM511" s="19"/>
      <c r="EJW511" s="23"/>
      <c r="EJX511" s="19"/>
      <c r="EKH511" s="23"/>
      <c r="EKI511" s="19"/>
      <c r="EKS511" s="23"/>
      <c r="EKT511" s="19"/>
      <c r="ELD511" s="23"/>
      <c r="ELE511" s="19"/>
      <c r="ELO511" s="23"/>
      <c r="ELP511" s="19"/>
      <c r="ELZ511" s="23"/>
      <c r="EMA511" s="19"/>
      <c r="EMK511" s="23"/>
      <c r="EML511" s="19"/>
      <c r="EMV511" s="23"/>
      <c r="EMW511" s="19"/>
      <c r="ENG511" s="23"/>
      <c r="ENH511" s="19"/>
      <c r="ENR511" s="23"/>
      <c r="ENS511" s="19"/>
      <c r="EOC511" s="23"/>
      <c r="EOD511" s="19"/>
      <c r="EON511" s="23"/>
      <c r="EOO511" s="19"/>
      <c r="EOY511" s="23"/>
      <c r="EOZ511" s="19"/>
      <c r="EPJ511" s="23"/>
      <c r="EPK511" s="19"/>
      <c r="EPU511" s="23"/>
      <c r="EPV511" s="19"/>
      <c r="EQF511" s="23"/>
      <c r="EQG511" s="19"/>
      <c r="EQQ511" s="23"/>
      <c r="EQR511" s="19"/>
      <c r="ERB511" s="23"/>
      <c r="ERC511" s="19"/>
      <c r="ERM511" s="23"/>
      <c r="ERN511" s="19"/>
      <c r="ERX511" s="23"/>
      <c r="ERY511" s="19"/>
      <c r="ESI511" s="23"/>
      <c r="ESJ511" s="19"/>
      <c r="EST511" s="23"/>
      <c r="ESU511" s="19"/>
      <c r="ETE511" s="23"/>
      <c r="ETF511" s="19"/>
      <c r="ETP511" s="23"/>
      <c r="ETQ511" s="19"/>
      <c r="EUA511" s="23"/>
      <c r="EUB511" s="19"/>
      <c r="EUL511" s="23"/>
      <c r="EUM511" s="19"/>
      <c r="EUW511" s="23"/>
      <c r="EUX511" s="19"/>
      <c r="EVH511" s="23"/>
      <c r="EVI511" s="19"/>
      <c r="EVS511" s="23"/>
      <c r="EVT511" s="19"/>
      <c r="EWD511" s="23"/>
      <c r="EWE511" s="19"/>
      <c r="EWO511" s="23"/>
      <c r="EWP511" s="19"/>
      <c r="EWZ511" s="23"/>
      <c r="EXA511" s="19"/>
      <c r="EXK511" s="23"/>
      <c r="EXL511" s="19"/>
      <c r="EXV511" s="23"/>
      <c r="EXW511" s="19"/>
      <c r="EYG511" s="23"/>
      <c r="EYH511" s="19"/>
      <c r="EYR511" s="23"/>
      <c r="EYS511" s="19"/>
      <c r="EZC511" s="23"/>
      <c r="EZD511" s="19"/>
      <c r="EZN511" s="23"/>
      <c r="EZO511" s="19"/>
      <c r="EZY511" s="23"/>
      <c r="EZZ511" s="19"/>
      <c r="FAJ511" s="23"/>
      <c r="FAK511" s="19"/>
      <c r="FAU511" s="23"/>
      <c r="FAV511" s="19"/>
      <c r="FBF511" s="23"/>
      <c r="FBG511" s="19"/>
      <c r="FBQ511" s="23"/>
      <c r="FBR511" s="19"/>
      <c r="FCB511" s="23"/>
      <c r="FCC511" s="19"/>
      <c r="FCM511" s="23"/>
      <c r="FCN511" s="19"/>
      <c r="FCX511" s="23"/>
      <c r="FCY511" s="19"/>
      <c r="FDI511" s="23"/>
      <c r="FDJ511" s="19"/>
      <c r="FDT511" s="23"/>
      <c r="FDU511" s="19"/>
      <c r="FEE511" s="23"/>
      <c r="FEF511" s="19"/>
      <c r="FEP511" s="23"/>
      <c r="FEQ511" s="19"/>
      <c r="FFA511" s="23"/>
      <c r="FFB511" s="19"/>
      <c r="FFL511" s="23"/>
      <c r="FFM511" s="19"/>
      <c r="FFW511" s="23"/>
      <c r="FFX511" s="19"/>
      <c r="FGH511" s="23"/>
      <c r="FGI511" s="19"/>
      <c r="FGS511" s="23"/>
      <c r="FGT511" s="19"/>
      <c r="FHD511" s="23"/>
      <c r="FHE511" s="19"/>
      <c r="FHO511" s="23"/>
      <c r="FHP511" s="19"/>
      <c r="FHZ511" s="23"/>
      <c r="FIA511" s="19"/>
      <c r="FIK511" s="23"/>
      <c r="FIL511" s="19"/>
      <c r="FIV511" s="23"/>
      <c r="FIW511" s="19"/>
      <c r="FJG511" s="23"/>
      <c r="FJH511" s="19"/>
      <c r="FJR511" s="23"/>
      <c r="FJS511" s="19"/>
      <c r="FKC511" s="23"/>
      <c r="FKD511" s="19"/>
      <c r="FKN511" s="23"/>
      <c r="FKO511" s="19"/>
      <c r="FKY511" s="23"/>
      <c r="FKZ511" s="19"/>
      <c r="FLJ511" s="23"/>
      <c r="FLK511" s="19"/>
      <c r="FLU511" s="23"/>
      <c r="FLV511" s="19"/>
      <c r="FMF511" s="23"/>
      <c r="FMG511" s="19"/>
      <c r="FMQ511" s="23"/>
      <c r="FMR511" s="19"/>
      <c r="FNB511" s="23"/>
      <c r="FNC511" s="19"/>
      <c r="FNM511" s="23"/>
      <c r="FNN511" s="19"/>
      <c r="FNX511" s="23"/>
      <c r="FNY511" s="19"/>
      <c r="FOI511" s="23"/>
      <c r="FOJ511" s="19"/>
      <c r="FOT511" s="23"/>
      <c r="FOU511" s="19"/>
      <c r="FPE511" s="23"/>
      <c r="FPF511" s="19"/>
      <c r="FPP511" s="23"/>
      <c r="FPQ511" s="19"/>
      <c r="FQA511" s="23"/>
      <c r="FQB511" s="19"/>
      <c r="FQL511" s="23"/>
      <c r="FQM511" s="19"/>
      <c r="FQW511" s="23"/>
      <c r="FQX511" s="19"/>
      <c r="FRH511" s="23"/>
      <c r="FRI511" s="19"/>
      <c r="FRS511" s="23"/>
      <c r="FRT511" s="19"/>
      <c r="FSD511" s="23"/>
      <c r="FSE511" s="19"/>
      <c r="FSO511" s="23"/>
      <c r="FSP511" s="19"/>
      <c r="FSZ511" s="23"/>
      <c r="FTA511" s="19"/>
      <c r="FTK511" s="23"/>
      <c r="FTL511" s="19"/>
      <c r="FTV511" s="23"/>
      <c r="FTW511" s="19"/>
      <c r="FUG511" s="23"/>
      <c r="FUH511" s="19"/>
      <c r="FUR511" s="23"/>
      <c r="FUS511" s="19"/>
      <c r="FVC511" s="23"/>
      <c r="FVD511" s="19"/>
      <c r="FVN511" s="23"/>
      <c r="FVO511" s="19"/>
      <c r="FVY511" s="23"/>
      <c r="FVZ511" s="19"/>
      <c r="FWJ511" s="23"/>
      <c r="FWK511" s="19"/>
      <c r="FWU511" s="23"/>
      <c r="FWV511" s="19"/>
      <c r="FXF511" s="23"/>
      <c r="FXG511" s="19"/>
      <c r="FXQ511" s="23"/>
      <c r="FXR511" s="19"/>
      <c r="FYB511" s="23"/>
      <c r="FYC511" s="19"/>
      <c r="FYM511" s="23"/>
      <c r="FYN511" s="19"/>
      <c r="FYX511" s="23"/>
      <c r="FYY511" s="19"/>
      <c r="FZI511" s="23"/>
      <c r="FZJ511" s="19"/>
      <c r="FZT511" s="23"/>
      <c r="FZU511" s="19"/>
      <c r="GAE511" s="23"/>
      <c r="GAF511" s="19"/>
      <c r="GAP511" s="23"/>
      <c r="GAQ511" s="19"/>
      <c r="GBA511" s="23"/>
      <c r="GBB511" s="19"/>
      <c r="GBL511" s="23"/>
      <c r="GBM511" s="19"/>
      <c r="GBW511" s="23"/>
      <c r="GBX511" s="19"/>
      <c r="GCH511" s="23"/>
      <c r="GCI511" s="19"/>
      <c r="GCS511" s="23"/>
      <c r="GCT511" s="19"/>
      <c r="GDD511" s="23"/>
      <c r="GDE511" s="19"/>
      <c r="GDO511" s="23"/>
      <c r="GDP511" s="19"/>
      <c r="GDZ511" s="23"/>
      <c r="GEA511" s="19"/>
      <c r="GEK511" s="23"/>
      <c r="GEL511" s="19"/>
      <c r="GEV511" s="23"/>
      <c r="GEW511" s="19"/>
      <c r="GFG511" s="23"/>
      <c r="GFH511" s="19"/>
      <c r="GFR511" s="23"/>
      <c r="GFS511" s="19"/>
      <c r="GGC511" s="23"/>
      <c r="GGD511" s="19"/>
      <c r="GGN511" s="23"/>
      <c r="GGO511" s="19"/>
      <c r="GGY511" s="23"/>
      <c r="GGZ511" s="19"/>
      <c r="GHJ511" s="23"/>
      <c r="GHK511" s="19"/>
      <c r="GHU511" s="23"/>
      <c r="GHV511" s="19"/>
      <c r="GIF511" s="23"/>
      <c r="GIG511" s="19"/>
      <c r="GIQ511" s="23"/>
      <c r="GIR511" s="19"/>
      <c r="GJB511" s="23"/>
      <c r="GJC511" s="19"/>
      <c r="GJM511" s="23"/>
      <c r="GJN511" s="19"/>
      <c r="GJX511" s="23"/>
      <c r="GJY511" s="19"/>
      <c r="GKI511" s="23"/>
      <c r="GKJ511" s="19"/>
      <c r="GKT511" s="23"/>
      <c r="GKU511" s="19"/>
      <c r="GLE511" s="23"/>
      <c r="GLF511" s="19"/>
      <c r="GLP511" s="23"/>
      <c r="GLQ511" s="19"/>
      <c r="GMA511" s="23"/>
      <c r="GMB511" s="19"/>
      <c r="GML511" s="23"/>
      <c r="GMM511" s="19"/>
      <c r="GMW511" s="23"/>
      <c r="GMX511" s="19"/>
      <c r="GNH511" s="23"/>
      <c r="GNI511" s="19"/>
      <c r="GNS511" s="23"/>
      <c r="GNT511" s="19"/>
      <c r="GOD511" s="23"/>
      <c r="GOE511" s="19"/>
      <c r="GOO511" s="23"/>
      <c r="GOP511" s="19"/>
      <c r="GOZ511" s="23"/>
      <c r="GPA511" s="19"/>
      <c r="GPK511" s="23"/>
      <c r="GPL511" s="19"/>
      <c r="GPV511" s="23"/>
      <c r="GPW511" s="19"/>
      <c r="GQG511" s="23"/>
      <c r="GQH511" s="19"/>
      <c r="GQR511" s="23"/>
      <c r="GQS511" s="19"/>
      <c r="GRC511" s="23"/>
      <c r="GRD511" s="19"/>
      <c r="GRN511" s="23"/>
      <c r="GRO511" s="19"/>
      <c r="GRY511" s="23"/>
      <c r="GRZ511" s="19"/>
      <c r="GSJ511" s="23"/>
      <c r="GSK511" s="19"/>
      <c r="GSU511" s="23"/>
      <c r="GSV511" s="19"/>
      <c r="GTF511" s="23"/>
      <c r="GTG511" s="19"/>
      <c r="GTQ511" s="23"/>
      <c r="GTR511" s="19"/>
      <c r="GUB511" s="23"/>
      <c r="GUC511" s="19"/>
      <c r="GUM511" s="23"/>
      <c r="GUN511" s="19"/>
      <c r="GUX511" s="23"/>
      <c r="GUY511" s="19"/>
      <c r="GVI511" s="23"/>
      <c r="GVJ511" s="19"/>
      <c r="GVT511" s="23"/>
      <c r="GVU511" s="19"/>
      <c r="GWE511" s="23"/>
      <c r="GWF511" s="19"/>
      <c r="GWP511" s="23"/>
      <c r="GWQ511" s="19"/>
      <c r="GXA511" s="23"/>
      <c r="GXB511" s="19"/>
      <c r="GXL511" s="23"/>
      <c r="GXM511" s="19"/>
      <c r="GXW511" s="23"/>
      <c r="GXX511" s="19"/>
      <c r="GYH511" s="23"/>
      <c r="GYI511" s="19"/>
      <c r="GYS511" s="23"/>
      <c r="GYT511" s="19"/>
      <c r="GZD511" s="23"/>
      <c r="GZE511" s="19"/>
      <c r="GZO511" s="23"/>
      <c r="GZP511" s="19"/>
      <c r="GZZ511" s="23"/>
      <c r="HAA511" s="19"/>
      <c r="HAK511" s="23"/>
      <c r="HAL511" s="19"/>
      <c r="HAV511" s="23"/>
      <c r="HAW511" s="19"/>
      <c r="HBG511" s="23"/>
      <c r="HBH511" s="19"/>
      <c r="HBR511" s="23"/>
      <c r="HBS511" s="19"/>
      <c r="HCC511" s="23"/>
      <c r="HCD511" s="19"/>
      <c r="HCN511" s="23"/>
      <c r="HCO511" s="19"/>
      <c r="HCY511" s="23"/>
      <c r="HCZ511" s="19"/>
      <c r="HDJ511" s="23"/>
      <c r="HDK511" s="19"/>
      <c r="HDU511" s="23"/>
      <c r="HDV511" s="19"/>
      <c r="HEF511" s="23"/>
      <c r="HEG511" s="19"/>
      <c r="HEQ511" s="23"/>
      <c r="HER511" s="19"/>
      <c r="HFB511" s="23"/>
      <c r="HFC511" s="19"/>
      <c r="HFM511" s="23"/>
      <c r="HFN511" s="19"/>
      <c r="HFX511" s="23"/>
      <c r="HFY511" s="19"/>
      <c r="HGI511" s="23"/>
      <c r="HGJ511" s="19"/>
      <c r="HGT511" s="23"/>
      <c r="HGU511" s="19"/>
      <c r="HHE511" s="23"/>
      <c r="HHF511" s="19"/>
      <c r="HHP511" s="23"/>
      <c r="HHQ511" s="19"/>
      <c r="HIA511" s="23"/>
      <c r="HIB511" s="19"/>
      <c r="HIL511" s="23"/>
      <c r="HIM511" s="19"/>
      <c r="HIW511" s="23"/>
      <c r="HIX511" s="19"/>
      <c r="HJH511" s="23"/>
      <c r="HJI511" s="19"/>
      <c r="HJS511" s="23"/>
      <c r="HJT511" s="19"/>
      <c r="HKD511" s="23"/>
      <c r="HKE511" s="19"/>
      <c r="HKO511" s="23"/>
      <c r="HKP511" s="19"/>
      <c r="HKZ511" s="23"/>
      <c r="HLA511" s="19"/>
      <c r="HLK511" s="23"/>
      <c r="HLL511" s="19"/>
      <c r="HLV511" s="23"/>
      <c r="HLW511" s="19"/>
      <c r="HMG511" s="23"/>
      <c r="HMH511" s="19"/>
      <c r="HMR511" s="23"/>
      <c r="HMS511" s="19"/>
      <c r="HNC511" s="23"/>
      <c r="HND511" s="19"/>
      <c r="HNN511" s="23"/>
      <c r="HNO511" s="19"/>
      <c r="HNY511" s="23"/>
      <c r="HNZ511" s="19"/>
      <c r="HOJ511" s="23"/>
      <c r="HOK511" s="19"/>
      <c r="HOU511" s="23"/>
      <c r="HOV511" s="19"/>
      <c r="HPF511" s="23"/>
      <c r="HPG511" s="19"/>
      <c r="HPQ511" s="23"/>
      <c r="HPR511" s="19"/>
      <c r="HQB511" s="23"/>
      <c r="HQC511" s="19"/>
      <c r="HQM511" s="23"/>
      <c r="HQN511" s="19"/>
      <c r="HQX511" s="23"/>
      <c r="HQY511" s="19"/>
      <c r="HRI511" s="23"/>
      <c r="HRJ511" s="19"/>
      <c r="HRT511" s="23"/>
      <c r="HRU511" s="19"/>
      <c r="HSE511" s="23"/>
      <c r="HSF511" s="19"/>
      <c r="HSP511" s="23"/>
      <c r="HSQ511" s="19"/>
      <c r="HTA511" s="23"/>
      <c r="HTB511" s="19"/>
      <c r="HTL511" s="23"/>
      <c r="HTM511" s="19"/>
      <c r="HTW511" s="23"/>
      <c r="HTX511" s="19"/>
      <c r="HUH511" s="23"/>
      <c r="HUI511" s="19"/>
      <c r="HUS511" s="23"/>
      <c r="HUT511" s="19"/>
      <c r="HVD511" s="23"/>
      <c r="HVE511" s="19"/>
      <c r="HVO511" s="23"/>
      <c r="HVP511" s="19"/>
      <c r="HVZ511" s="23"/>
      <c r="HWA511" s="19"/>
      <c r="HWK511" s="23"/>
      <c r="HWL511" s="19"/>
      <c r="HWV511" s="23"/>
      <c r="HWW511" s="19"/>
      <c r="HXG511" s="23"/>
      <c r="HXH511" s="19"/>
      <c r="HXR511" s="23"/>
      <c r="HXS511" s="19"/>
      <c r="HYC511" s="23"/>
      <c r="HYD511" s="19"/>
      <c r="HYN511" s="23"/>
      <c r="HYO511" s="19"/>
      <c r="HYY511" s="23"/>
      <c r="HYZ511" s="19"/>
      <c r="HZJ511" s="23"/>
      <c r="HZK511" s="19"/>
      <c r="HZU511" s="23"/>
      <c r="HZV511" s="19"/>
      <c r="IAF511" s="23"/>
      <c r="IAG511" s="19"/>
      <c r="IAQ511" s="23"/>
      <c r="IAR511" s="19"/>
      <c r="IBB511" s="23"/>
      <c r="IBC511" s="19"/>
      <c r="IBM511" s="23"/>
      <c r="IBN511" s="19"/>
      <c r="IBX511" s="23"/>
      <c r="IBY511" s="19"/>
      <c r="ICI511" s="23"/>
      <c r="ICJ511" s="19"/>
      <c r="ICT511" s="23"/>
      <c r="ICU511" s="19"/>
      <c r="IDE511" s="23"/>
      <c r="IDF511" s="19"/>
      <c r="IDP511" s="23"/>
      <c r="IDQ511" s="19"/>
      <c r="IEA511" s="23"/>
      <c r="IEB511" s="19"/>
      <c r="IEL511" s="23"/>
      <c r="IEM511" s="19"/>
      <c r="IEW511" s="23"/>
      <c r="IEX511" s="19"/>
      <c r="IFH511" s="23"/>
      <c r="IFI511" s="19"/>
      <c r="IFS511" s="23"/>
      <c r="IFT511" s="19"/>
      <c r="IGD511" s="23"/>
      <c r="IGE511" s="19"/>
      <c r="IGO511" s="23"/>
      <c r="IGP511" s="19"/>
      <c r="IGZ511" s="23"/>
      <c r="IHA511" s="19"/>
      <c r="IHK511" s="23"/>
      <c r="IHL511" s="19"/>
      <c r="IHV511" s="23"/>
      <c r="IHW511" s="19"/>
      <c r="IIG511" s="23"/>
      <c r="IIH511" s="19"/>
      <c r="IIR511" s="23"/>
      <c r="IIS511" s="19"/>
      <c r="IJC511" s="23"/>
      <c r="IJD511" s="19"/>
      <c r="IJN511" s="23"/>
      <c r="IJO511" s="19"/>
      <c r="IJY511" s="23"/>
      <c r="IJZ511" s="19"/>
      <c r="IKJ511" s="23"/>
      <c r="IKK511" s="19"/>
      <c r="IKU511" s="23"/>
      <c r="IKV511" s="19"/>
      <c r="ILF511" s="23"/>
      <c r="ILG511" s="19"/>
      <c r="ILQ511" s="23"/>
      <c r="ILR511" s="19"/>
      <c r="IMB511" s="23"/>
      <c r="IMC511" s="19"/>
      <c r="IMM511" s="23"/>
      <c r="IMN511" s="19"/>
      <c r="IMX511" s="23"/>
      <c r="IMY511" s="19"/>
      <c r="INI511" s="23"/>
      <c r="INJ511" s="19"/>
      <c r="INT511" s="23"/>
      <c r="INU511" s="19"/>
      <c r="IOE511" s="23"/>
      <c r="IOF511" s="19"/>
      <c r="IOP511" s="23"/>
      <c r="IOQ511" s="19"/>
      <c r="IPA511" s="23"/>
      <c r="IPB511" s="19"/>
      <c r="IPL511" s="23"/>
      <c r="IPM511" s="19"/>
      <c r="IPW511" s="23"/>
      <c r="IPX511" s="19"/>
      <c r="IQH511" s="23"/>
      <c r="IQI511" s="19"/>
      <c r="IQS511" s="23"/>
      <c r="IQT511" s="19"/>
      <c r="IRD511" s="23"/>
      <c r="IRE511" s="19"/>
      <c r="IRO511" s="23"/>
      <c r="IRP511" s="19"/>
      <c r="IRZ511" s="23"/>
      <c r="ISA511" s="19"/>
      <c r="ISK511" s="23"/>
      <c r="ISL511" s="19"/>
      <c r="ISV511" s="23"/>
      <c r="ISW511" s="19"/>
      <c r="ITG511" s="23"/>
      <c r="ITH511" s="19"/>
      <c r="ITR511" s="23"/>
      <c r="ITS511" s="19"/>
      <c r="IUC511" s="23"/>
      <c r="IUD511" s="19"/>
      <c r="IUN511" s="23"/>
      <c r="IUO511" s="19"/>
      <c r="IUY511" s="23"/>
      <c r="IUZ511" s="19"/>
      <c r="IVJ511" s="23"/>
      <c r="IVK511" s="19"/>
      <c r="IVU511" s="23"/>
      <c r="IVV511" s="19"/>
      <c r="IWF511" s="23"/>
      <c r="IWG511" s="19"/>
      <c r="IWQ511" s="23"/>
      <c r="IWR511" s="19"/>
      <c r="IXB511" s="23"/>
      <c r="IXC511" s="19"/>
      <c r="IXM511" s="23"/>
      <c r="IXN511" s="19"/>
      <c r="IXX511" s="23"/>
      <c r="IXY511" s="19"/>
      <c r="IYI511" s="23"/>
      <c r="IYJ511" s="19"/>
      <c r="IYT511" s="23"/>
      <c r="IYU511" s="19"/>
      <c r="IZE511" s="23"/>
      <c r="IZF511" s="19"/>
      <c r="IZP511" s="23"/>
      <c r="IZQ511" s="19"/>
      <c r="JAA511" s="23"/>
      <c r="JAB511" s="19"/>
      <c r="JAL511" s="23"/>
      <c r="JAM511" s="19"/>
      <c r="JAW511" s="23"/>
      <c r="JAX511" s="19"/>
      <c r="JBH511" s="23"/>
      <c r="JBI511" s="19"/>
      <c r="JBS511" s="23"/>
      <c r="JBT511" s="19"/>
      <c r="JCD511" s="23"/>
      <c r="JCE511" s="19"/>
      <c r="JCO511" s="23"/>
      <c r="JCP511" s="19"/>
      <c r="JCZ511" s="23"/>
      <c r="JDA511" s="19"/>
      <c r="JDK511" s="23"/>
      <c r="JDL511" s="19"/>
      <c r="JDV511" s="23"/>
      <c r="JDW511" s="19"/>
      <c r="JEG511" s="23"/>
      <c r="JEH511" s="19"/>
      <c r="JER511" s="23"/>
      <c r="JES511" s="19"/>
      <c r="JFC511" s="23"/>
      <c r="JFD511" s="19"/>
      <c r="JFN511" s="23"/>
      <c r="JFO511" s="19"/>
      <c r="JFY511" s="23"/>
      <c r="JFZ511" s="19"/>
      <c r="JGJ511" s="23"/>
      <c r="JGK511" s="19"/>
      <c r="JGU511" s="23"/>
      <c r="JGV511" s="19"/>
      <c r="JHF511" s="23"/>
      <c r="JHG511" s="19"/>
      <c r="JHQ511" s="23"/>
      <c r="JHR511" s="19"/>
      <c r="JIB511" s="23"/>
      <c r="JIC511" s="19"/>
      <c r="JIM511" s="23"/>
      <c r="JIN511" s="19"/>
      <c r="JIX511" s="23"/>
      <c r="JIY511" s="19"/>
      <c r="JJI511" s="23"/>
      <c r="JJJ511" s="19"/>
      <c r="JJT511" s="23"/>
      <c r="JJU511" s="19"/>
      <c r="JKE511" s="23"/>
      <c r="JKF511" s="19"/>
      <c r="JKP511" s="23"/>
      <c r="JKQ511" s="19"/>
      <c r="JLA511" s="23"/>
      <c r="JLB511" s="19"/>
      <c r="JLL511" s="23"/>
      <c r="JLM511" s="19"/>
      <c r="JLW511" s="23"/>
      <c r="JLX511" s="19"/>
      <c r="JMH511" s="23"/>
      <c r="JMI511" s="19"/>
      <c r="JMS511" s="23"/>
      <c r="JMT511" s="19"/>
      <c r="JND511" s="23"/>
      <c r="JNE511" s="19"/>
      <c r="JNO511" s="23"/>
      <c r="JNP511" s="19"/>
      <c r="JNZ511" s="23"/>
      <c r="JOA511" s="19"/>
      <c r="JOK511" s="23"/>
      <c r="JOL511" s="19"/>
      <c r="JOV511" s="23"/>
      <c r="JOW511" s="19"/>
      <c r="JPG511" s="23"/>
      <c r="JPH511" s="19"/>
      <c r="JPR511" s="23"/>
      <c r="JPS511" s="19"/>
      <c r="JQC511" s="23"/>
      <c r="JQD511" s="19"/>
      <c r="JQN511" s="23"/>
      <c r="JQO511" s="19"/>
      <c r="JQY511" s="23"/>
      <c r="JQZ511" s="19"/>
      <c r="JRJ511" s="23"/>
      <c r="JRK511" s="19"/>
      <c r="JRU511" s="23"/>
      <c r="JRV511" s="19"/>
      <c r="JSF511" s="23"/>
      <c r="JSG511" s="19"/>
      <c r="JSQ511" s="23"/>
      <c r="JSR511" s="19"/>
      <c r="JTB511" s="23"/>
      <c r="JTC511" s="19"/>
      <c r="JTM511" s="23"/>
      <c r="JTN511" s="19"/>
      <c r="JTX511" s="23"/>
      <c r="JTY511" s="19"/>
      <c r="JUI511" s="23"/>
      <c r="JUJ511" s="19"/>
      <c r="JUT511" s="23"/>
      <c r="JUU511" s="19"/>
      <c r="JVE511" s="23"/>
      <c r="JVF511" s="19"/>
      <c r="JVP511" s="23"/>
      <c r="JVQ511" s="19"/>
      <c r="JWA511" s="23"/>
      <c r="JWB511" s="19"/>
      <c r="JWL511" s="23"/>
      <c r="JWM511" s="19"/>
      <c r="JWW511" s="23"/>
      <c r="JWX511" s="19"/>
      <c r="JXH511" s="23"/>
      <c r="JXI511" s="19"/>
      <c r="JXS511" s="23"/>
      <c r="JXT511" s="19"/>
      <c r="JYD511" s="23"/>
      <c r="JYE511" s="19"/>
      <c r="JYO511" s="23"/>
      <c r="JYP511" s="19"/>
      <c r="JYZ511" s="23"/>
      <c r="JZA511" s="19"/>
      <c r="JZK511" s="23"/>
      <c r="JZL511" s="19"/>
      <c r="JZV511" s="23"/>
      <c r="JZW511" s="19"/>
      <c r="KAG511" s="23"/>
      <c r="KAH511" s="19"/>
      <c r="KAR511" s="23"/>
      <c r="KAS511" s="19"/>
      <c r="KBC511" s="23"/>
      <c r="KBD511" s="19"/>
      <c r="KBN511" s="23"/>
      <c r="KBO511" s="19"/>
      <c r="KBY511" s="23"/>
      <c r="KBZ511" s="19"/>
      <c r="KCJ511" s="23"/>
      <c r="KCK511" s="19"/>
      <c r="KCU511" s="23"/>
      <c r="KCV511" s="19"/>
      <c r="KDF511" s="23"/>
      <c r="KDG511" s="19"/>
      <c r="KDQ511" s="23"/>
      <c r="KDR511" s="19"/>
      <c r="KEB511" s="23"/>
      <c r="KEC511" s="19"/>
      <c r="KEM511" s="23"/>
      <c r="KEN511" s="19"/>
      <c r="KEX511" s="23"/>
      <c r="KEY511" s="19"/>
      <c r="KFI511" s="23"/>
      <c r="KFJ511" s="19"/>
      <c r="KFT511" s="23"/>
      <c r="KFU511" s="19"/>
      <c r="KGE511" s="23"/>
      <c r="KGF511" s="19"/>
      <c r="KGP511" s="23"/>
      <c r="KGQ511" s="19"/>
      <c r="KHA511" s="23"/>
      <c r="KHB511" s="19"/>
      <c r="KHL511" s="23"/>
      <c r="KHM511" s="19"/>
      <c r="KHW511" s="23"/>
      <c r="KHX511" s="19"/>
      <c r="KIH511" s="23"/>
      <c r="KII511" s="19"/>
      <c r="KIS511" s="23"/>
      <c r="KIT511" s="19"/>
      <c r="KJD511" s="23"/>
      <c r="KJE511" s="19"/>
      <c r="KJO511" s="23"/>
      <c r="KJP511" s="19"/>
      <c r="KJZ511" s="23"/>
      <c r="KKA511" s="19"/>
      <c r="KKK511" s="23"/>
      <c r="KKL511" s="19"/>
      <c r="KKV511" s="23"/>
      <c r="KKW511" s="19"/>
      <c r="KLG511" s="23"/>
      <c r="KLH511" s="19"/>
      <c r="KLR511" s="23"/>
      <c r="KLS511" s="19"/>
      <c r="KMC511" s="23"/>
      <c r="KMD511" s="19"/>
      <c r="KMN511" s="23"/>
      <c r="KMO511" s="19"/>
      <c r="KMY511" s="23"/>
      <c r="KMZ511" s="19"/>
      <c r="KNJ511" s="23"/>
      <c r="KNK511" s="19"/>
      <c r="KNU511" s="23"/>
      <c r="KNV511" s="19"/>
      <c r="KOF511" s="23"/>
      <c r="KOG511" s="19"/>
      <c r="KOQ511" s="23"/>
      <c r="KOR511" s="19"/>
      <c r="KPB511" s="23"/>
      <c r="KPC511" s="19"/>
      <c r="KPM511" s="23"/>
      <c r="KPN511" s="19"/>
      <c r="KPX511" s="23"/>
      <c r="KPY511" s="19"/>
      <c r="KQI511" s="23"/>
      <c r="KQJ511" s="19"/>
      <c r="KQT511" s="23"/>
      <c r="KQU511" s="19"/>
      <c r="KRE511" s="23"/>
      <c r="KRF511" s="19"/>
      <c r="KRP511" s="23"/>
      <c r="KRQ511" s="19"/>
      <c r="KSA511" s="23"/>
      <c r="KSB511" s="19"/>
      <c r="KSL511" s="23"/>
      <c r="KSM511" s="19"/>
      <c r="KSW511" s="23"/>
      <c r="KSX511" s="19"/>
      <c r="KTH511" s="23"/>
      <c r="KTI511" s="19"/>
      <c r="KTS511" s="23"/>
      <c r="KTT511" s="19"/>
      <c r="KUD511" s="23"/>
      <c r="KUE511" s="19"/>
      <c r="KUO511" s="23"/>
      <c r="KUP511" s="19"/>
      <c r="KUZ511" s="23"/>
      <c r="KVA511" s="19"/>
      <c r="KVK511" s="23"/>
      <c r="KVL511" s="19"/>
      <c r="KVV511" s="23"/>
      <c r="KVW511" s="19"/>
      <c r="KWG511" s="23"/>
      <c r="KWH511" s="19"/>
      <c r="KWR511" s="23"/>
      <c r="KWS511" s="19"/>
      <c r="KXC511" s="23"/>
      <c r="KXD511" s="19"/>
      <c r="KXN511" s="23"/>
      <c r="KXO511" s="19"/>
      <c r="KXY511" s="23"/>
      <c r="KXZ511" s="19"/>
      <c r="KYJ511" s="23"/>
      <c r="KYK511" s="19"/>
      <c r="KYU511" s="23"/>
      <c r="KYV511" s="19"/>
      <c r="KZF511" s="23"/>
      <c r="KZG511" s="19"/>
      <c r="KZQ511" s="23"/>
      <c r="KZR511" s="19"/>
      <c r="LAB511" s="23"/>
      <c r="LAC511" s="19"/>
      <c r="LAM511" s="23"/>
      <c r="LAN511" s="19"/>
      <c r="LAX511" s="23"/>
      <c r="LAY511" s="19"/>
      <c r="LBI511" s="23"/>
      <c r="LBJ511" s="19"/>
      <c r="LBT511" s="23"/>
      <c r="LBU511" s="19"/>
      <c r="LCE511" s="23"/>
      <c r="LCF511" s="19"/>
      <c r="LCP511" s="23"/>
      <c r="LCQ511" s="19"/>
      <c r="LDA511" s="23"/>
      <c r="LDB511" s="19"/>
      <c r="LDL511" s="23"/>
      <c r="LDM511" s="19"/>
      <c r="LDW511" s="23"/>
      <c r="LDX511" s="19"/>
      <c r="LEH511" s="23"/>
      <c r="LEI511" s="19"/>
      <c r="LES511" s="23"/>
      <c r="LET511" s="19"/>
      <c r="LFD511" s="23"/>
      <c r="LFE511" s="19"/>
      <c r="LFO511" s="23"/>
      <c r="LFP511" s="19"/>
      <c r="LFZ511" s="23"/>
      <c r="LGA511" s="19"/>
      <c r="LGK511" s="23"/>
      <c r="LGL511" s="19"/>
      <c r="LGV511" s="23"/>
      <c r="LGW511" s="19"/>
      <c r="LHG511" s="23"/>
      <c r="LHH511" s="19"/>
      <c r="LHR511" s="23"/>
      <c r="LHS511" s="19"/>
      <c r="LIC511" s="23"/>
      <c r="LID511" s="19"/>
      <c r="LIN511" s="23"/>
      <c r="LIO511" s="19"/>
      <c r="LIY511" s="23"/>
      <c r="LIZ511" s="19"/>
      <c r="LJJ511" s="23"/>
      <c r="LJK511" s="19"/>
      <c r="LJU511" s="23"/>
      <c r="LJV511" s="19"/>
      <c r="LKF511" s="23"/>
      <c r="LKG511" s="19"/>
      <c r="LKQ511" s="23"/>
      <c r="LKR511" s="19"/>
      <c r="LLB511" s="23"/>
      <c r="LLC511" s="19"/>
      <c r="LLM511" s="23"/>
      <c r="LLN511" s="19"/>
      <c r="LLX511" s="23"/>
      <c r="LLY511" s="19"/>
      <c r="LMI511" s="23"/>
      <c r="LMJ511" s="19"/>
      <c r="LMT511" s="23"/>
      <c r="LMU511" s="19"/>
      <c r="LNE511" s="23"/>
      <c r="LNF511" s="19"/>
      <c r="LNP511" s="23"/>
      <c r="LNQ511" s="19"/>
      <c r="LOA511" s="23"/>
      <c r="LOB511" s="19"/>
      <c r="LOL511" s="23"/>
      <c r="LOM511" s="19"/>
      <c r="LOW511" s="23"/>
      <c r="LOX511" s="19"/>
      <c r="LPH511" s="23"/>
      <c r="LPI511" s="19"/>
      <c r="LPS511" s="23"/>
      <c r="LPT511" s="19"/>
      <c r="LQD511" s="23"/>
      <c r="LQE511" s="19"/>
      <c r="LQO511" s="23"/>
      <c r="LQP511" s="19"/>
      <c r="LQZ511" s="23"/>
      <c r="LRA511" s="19"/>
      <c r="LRK511" s="23"/>
      <c r="LRL511" s="19"/>
      <c r="LRV511" s="23"/>
      <c r="LRW511" s="19"/>
      <c r="LSG511" s="23"/>
      <c r="LSH511" s="19"/>
      <c r="LSR511" s="23"/>
      <c r="LSS511" s="19"/>
      <c r="LTC511" s="23"/>
      <c r="LTD511" s="19"/>
      <c r="LTN511" s="23"/>
      <c r="LTO511" s="19"/>
      <c r="LTY511" s="23"/>
      <c r="LTZ511" s="19"/>
      <c r="LUJ511" s="23"/>
      <c r="LUK511" s="19"/>
      <c r="LUU511" s="23"/>
      <c r="LUV511" s="19"/>
      <c r="LVF511" s="23"/>
      <c r="LVG511" s="19"/>
      <c r="LVQ511" s="23"/>
      <c r="LVR511" s="19"/>
      <c r="LWB511" s="23"/>
      <c r="LWC511" s="19"/>
      <c r="LWM511" s="23"/>
      <c r="LWN511" s="19"/>
      <c r="LWX511" s="23"/>
      <c r="LWY511" s="19"/>
      <c r="LXI511" s="23"/>
      <c r="LXJ511" s="19"/>
      <c r="LXT511" s="23"/>
      <c r="LXU511" s="19"/>
      <c r="LYE511" s="23"/>
      <c r="LYF511" s="19"/>
      <c r="LYP511" s="23"/>
      <c r="LYQ511" s="19"/>
      <c r="LZA511" s="23"/>
      <c r="LZB511" s="19"/>
      <c r="LZL511" s="23"/>
      <c r="LZM511" s="19"/>
      <c r="LZW511" s="23"/>
      <c r="LZX511" s="19"/>
      <c r="MAH511" s="23"/>
      <c r="MAI511" s="19"/>
      <c r="MAS511" s="23"/>
      <c r="MAT511" s="19"/>
      <c r="MBD511" s="23"/>
      <c r="MBE511" s="19"/>
      <c r="MBO511" s="23"/>
      <c r="MBP511" s="19"/>
      <c r="MBZ511" s="23"/>
      <c r="MCA511" s="19"/>
      <c r="MCK511" s="23"/>
      <c r="MCL511" s="19"/>
      <c r="MCV511" s="23"/>
      <c r="MCW511" s="19"/>
      <c r="MDG511" s="23"/>
      <c r="MDH511" s="19"/>
      <c r="MDR511" s="23"/>
      <c r="MDS511" s="19"/>
      <c r="MEC511" s="23"/>
      <c r="MED511" s="19"/>
      <c r="MEN511" s="23"/>
      <c r="MEO511" s="19"/>
      <c r="MEY511" s="23"/>
      <c r="MEZ511" s="19"/>
      <c r="MFJ511" s="23"/>
      <c r="MFK511" s="19"/>
      <c r="MFU511" s="23"/>
      <c r="MFV511" s="19"/>
      <c r="MGF511" s="23"/>
      <c r="MGG511" s="19"/>
      <c r="MGQ511" s="23"/>
      <c r="MGR511" s="19"/>
      <c r="MHB511" s="23"/>
      <c r="MHC511" s="19"/>
      <c r="MHM511" s="23"/>
      <c r="MHN511" s="19"/>
      <c r="MHX511" s="23"/>
      <c r="MHY511" s="19"/>
      <c r="MII511" s="23"/>
      <c r="MIJ511" s="19"/>
      <c r="MIT511" s="23"/>
      <c r="MIU511" s="19"/>
      <c r="MJE511" s="23"/>
      <c r="MJF511" s="19"/>
      <c r="MJP511" s="23"/>
      <c r="MJQ511" s="19"/>
      <c r="MKA511" s="23"/>
      <c r="MKB511" s="19"/>
      <c r="MKL511" s="23"/>
      <c r="MKM511" s="19"/>
      <c r="MKW511" s="23"/>
      <c r="MKX511" s="19"/>
      <c r="MLH511" s="23"/>
      <c r="MLI511" s="19"/>
      <c r="MLS511" s="23"/>
      <c r="MLT511" s="19"/>
      <c r="MMD511" s="23"/>
      <c r="MME511" s="19"/>
      <c r="MMO511" s="23"/>
      <c r="MMP511" s="19"/>
      <c r="MMZ511" s="23"/>
      <c r="MNA511" s="19"/>
      <c r="MNK511" s="23"/>
      <c r="MNL511" s="19"/>
      <c r="MNV511" s="23"/>
      <c r="MNW511" s="19"/>
      <c r="MOG511" s="23"/>
      <c r="MOH511" s="19"/>
      <c r="MOR511" s="23"/>
      <c r="MOS511" s="19"/>
      <c r="MPC511" s="23"/>
      <c r="MPD511" s="19"/>
      <c r="MPN511" s="23"/>
      <c r="MPO511" s="19"/>
      <c r="MPY511" s="23"/>
      <c r="MPZ511" s="19"/>
      <c r="MQJ511" s="23"/>
      <c r="MQK511" s="19"/>
      <c r="MQU511" s="23"/>
      <c r="MQV511" s="19"/>
      <c r="MRF511" s="23"/>
      <c r="MRG511" s="19"/>
      <c r="MRQ511" s="23"/>
      <c r="MRR511" s="19"/>
      <c r="MSB511" s="23"/>
      <c r="MSC511" s="19"/>
      <c r="MSM511" s="23"/>
      <c r="MSN511" s="19"/>
      <c r="MSX511" s="23"/>
      <c r="MSY511" s="19"/>
      <c r="MTI511" s="23"/>
      <c r="MTJ511" s="19"/>
      <c r="MTT511" s="23"/>
      <c r="MTU511" s="19"/>
      <c r="MUE511" s="23"/>
      <c r="MUF511" s="19"/>
      <c r="MUP511" s="23"/>
      <c r="MUQ511" s="19"/>
      <c r="MVA511" s="23"/>
      <c r="MVB511" s="19"/>
      <c r="MVL511" s="23"/>
      <c r="MVM511" s="19"/>
      <c r="MVW511" s="23"/>
      <c r="MVX511" s="19"/>
      <c r="MWH511" s="23"/>
      <c r="MWI511" s="19"/>
      <c r="MWS511" s="23"/>
      <c r="MWT511" s="19"/>
      <c r="MXD511" s="23"/>
      <c r="MXE511" s="19"/>
      <c r="MXO511" s="23"/>
      <c r="MXP511" s="19"/>
      <c r="MXZ511" s="23"/>
      <c r="MYA511" s="19"/>
      <c r="MYK511" s="23"/>
      <c r="MYL511" s="19"/>
      <c r="MYV511" s="23"/>
      <c r="MYW511" s="19"/>
      <c r="MZG511" s="23"/>
      <c r="MZH511" s="19"/>
      <c r="MZR511" s="23"/>
      <c r="MZS511" s="19"/>
      <c r="NAC511" s="23"/>
      <c r="NAD511" s="19"/>
      <c r="NAN511" s="23"/>
      <c r="NAO511" s="19"/>
      <c r="NAY511" s="23"/>
      <c r="NAZ511" s="19"/>
      <c r="NBJ511" s="23"/>
      <c r="NBK511" s="19"/>
      <c r="NBU511" s="23"/>
      <c r="NBV511" s="19"/>
      <c r="NCF511" s="23"/>
      <c r="NCG511" s="19"/>
      <c r="NCQ511" s="23"/>
      <c r="NCR511" s="19"/>
      <c r="NDB511" s="23"/>
      <c r="NDC511" s="19"/>
      <c r="NDM511" s="23"/>
      <c r="NDN511" s="19"/>
      <c r="NDX511" s="23"/>
      <c r="NDY511" s="19"/>
      <c r="NEI511" s="23"/>
      <c r="NEJ511" s="19"/>
      <c r="NET511" s="23"/>
      <c r="NEU511" s="19"/>
      <c r="NFE511" s="23"/>
      <c r="NFF511" s="19"/>
      <c r="NFP511" s="23"/>
      <c r="NFQ511" s="19"/>
      <c r="NGA511" s="23"/>
      <c r="NGB511" s="19"/>
      <c r="NGL511" s="23"/>
      <c r="NGM511" s="19"/>
      <c r="NGW511" s="23"/>
      <c r="NGX511" s="19"/>
      <c r="NHH511" s="23"/>
      <c r="NHI511" s="19"/>
      <c r="NHS511" s="23"/>
      <c r="NHT511" s="19"/>
      <c r="NID511" s="23"/>
      <c r="NIE511" s="19"/>
      <c r="NIO511" s="23"/>
      <c r="NIP511" s="19"/>
      <c r="NIZ511" s="23"/>
      <c r="NJA511" s="19"/>
      <c r="NJK511" s="23"/>
      <c r="NJL511" s="19"/>
      <c r="NJV511" s="23"/>
      <c r="NJW511" s="19"/>
      <c r="NKG511" s="23"/>
      <c r="NKH511" s="19"/>
      <c r="NKR511" s="23"/>
      <c r="NKS511" s="19"/>
      <c r="NLC511" s="23"/>
      <c r="NLD511" s="19"/>
      <c r="NLN511" s="23"/>
      <c r="NLO511" s="19"/>
      <c r="NLY511" s="23"/>
      <c r="NLZ511" s="19"/>
      <c r="NMJ511" s="23"/>
      <c r="NMK511" s="19"/>
      <c r="NMU511" s="23"/>
      <c r="NMV511" s="19"/>
      <c r="NNF511" s="23"/>
      <c r="NNG511" s="19"/>
      <c r="NNQ511" s="23"/>
      <c r="NNR511" s="19"/>
      <c r="NOB511" s="23"/>
      <c r="NOC511" s="19"/>
      <c r="NOM511" s="23"/>
      <c r="NON511" s="19"/>
      <c r="NOX511" s="23"/>
      <c r="NOY511" s="19"/>
      <c r="NPI511" s="23"/>
      <c r="NPJ511" s="19"/>
      <c r="NPT511" s="23"/>
      <c r="NPU511" s="19"/>
      <c r="NQE511" s="23"/>
      <c r="NQF511" s="19"/>
      <c r="NQP511" s="23"/>
      <c r="NQQ511" s="19"/>
      <c r="NRA511" s="23"/>
      <c r="NRB511" s="19"/>
      <c r="NRL511" s="23"/>
      <c r="NRM511" s="19"/>
      <c r="NRW511" s="23"/>
      <c r="NRX511" s="19"/>
      <c r="NSH511" s="23"/>
      <c r="NSI511" s="19"/>
      <c r="NSS511" s="23"/>
      <c r="NST511" s="19"/>
      <c r="NTD511" s="23"/>
      <c r="NTE511" s="19"/>
      <c r="NTO511" s="23"/>
      <c r="NTP511" s="19"/>
      <c r="NTZ511" s="23"/>
      <c r="NUA511" s="19"/>
      <c r="NUK511" s="23"/>
      <c r="NUL511" s="19"/>
      <c r="NUV511" s="23"/>
      <c r="NUW511" s="19"/>
      <c r="NVG511" s="23"/>
      <c r="NVH511" s="19"/>
      <c r="NVR511" s="23"/>
      <c r="NVS511" s="19"/>
      <c r="NWC511" s="23"/>
      <c r="NWD511" s="19"/>
      <c r="NWN511" s="23"/>
      <c r="NWO511" s="19"/>
      <c r="NWY511" s="23"/>
      <c r="NWZ511" s="19"/>
      <c r="NXJ511" s="23"/>
      <c r="NXK511" s="19"/>
      <c r="NXU511" s="23"/>
      <c r="NXV511" s="19"/>
      <c r="NYF511" s="23"/>
      <c r="NYG511" s="19"/>
      <c r="NYQ511" s="23"/>
      <c r="NYR511" s="19"/>
      <c r="NZB511" s="23"/>
      <c r="NZC511" s="19"/>
      <c r="NZM511" s="23"/>
      <c r="NZN511" s="19"/>
      <c r="NZX511" s="23"/>
      <c r="NZY511" s="19"/>
      <c r="OAI511" s="23"/>
      <c r="OAJ511" s="19"/>
      <c r="OAT511" s="23"/>
      <c r="OAU511" s="19"/>
      <c r="OBE511" s="23"/>
      <c r="OBF511" s="19"/>
      <c r="OBP511" s="23"/>
      <c r="OBQ511" s="19"/>
      <c r="OCA511" s="23"/>
      <c r="OCB511" s="19"/>
      <c r="OCL511" s="23"/>
      <c r="OCM511" s="19"/>
      <c r="OCW511" s="23"/>
      <c r="OCX511" s="19"/>
      <c r="ODH511" s="23"/>
      <c r="ODI511" s="19"/>
      <c r="ODS511" s="23"/>
      <c r="ODT511" s="19"/>
      <c r="OED511" s="23"/>
      <c r="OEE511" s="19"/>
      <c r="OEO511" s="23"/>
      <c r="OEP511" s="19"/>
      <c r="OEZ511" s="23"/>
      <c r="OFA511" s="19"/>
      <c r="OFK511" s="23"/>
      <c r="OFL511" s="19"/>
      <c r="OFV511" s="23"/>
      <c r="OFW511" s="19"/>
      <c r="OGG511" s="23"/>
      <c r="OGH511" s="19"/>
      <c r="OGR511" s="23"/>
      <c r="OGS511" s="19"/>
      <c r="OHC511" s="23"/>
      <c r="OHD511" s="19"/>
      <c r="OHN511" s="23"/>
      <c r="OHO511" s="19"/>
      <c r="OHY511" s="23"/>
      <c r="OHZ511" s="19"/>
      <c r="OIJ511" s="23"/>
      <c r="OIK511" s="19"/>
      <c r="OIU511" s="23"/>
      <c r="OIV511" s="19"/>
      <c r="OJF511" s="23"/>
      <c r="OJG511" s="19"/>
      <c r="OJQ511" s="23"/>
      <c r="OJR511" s="19"/>
      <c r="OKB511" s="23"/>
      <c r="OKC511" s="19"/>
      <c r="OKM511" s="23"/>
      <c r="OKN511" s="19"/>
      <c r="OKX511" s="23"/>
      <c r="OKY511" s="19"/>
      <c r="OLI511" s="23"/>
      <c r="OLJ511" s="19"/>
      <c r="OLT511" s="23"/>
      <c r="OLU511" s="19"/>
      <c r="OME511" s="23"/>
      <c r="OMF511" s="19"/>
      <c r="OMP511" s="23"/>
      <c r="OMQ511" s="19"/>
      <c r="ONA511" s="23"/>
      <c r="ONB511" s="19"/>
      <c r="ONL511" s="23"/>
      <c r="ONM511" s="19"/>
      <c r="ONW511" s="23"/>
      <c r="ONX511" s="19"/>
      <c r="OOH511" s="23"/>
      <c r="OOI511" s="19"/>
      <c r="OOS511" s="23"/>
      <c r="OOT511" s="19"/>
      <c r="OPD511" s="23"/>
      <c r="OPE511" s="19"/>
      <c r="OPO511" s="23"/>
      <c r="OPP511" s="19"/>
      <c r="OPZ511" s="23"/>
      <c r="OQA511" s="19"/>
      <c r="OQK511" s="23"/>
      <c r="OQL511" s="19"/>
      <c r="OQV511" s="23"/>
      <c r="OQW511" s="19"/>
      <c r="ORG511" s="23"/>
      <c r="ORH511" s="19"/>
      <c r="ORR511" s="23"/>
      <c r="ORS511" s="19"/>
      <c r="OSC511" s="23"/>
      <c r="OSD511" s="19"/>
      <c r="OSN511" s="23"/>
      <c r="OSO511" s="19"/>
      <c r="OSY511" s="23"/>
      <c r="OSZ511" s="19"/>
      <c r="OTJ511" s="23"/>
      <c r="OTK511" s="19"/>
      <c r="OTU511" s="23"/>
      <c r="OTV511" s="19"/>
      <c r="OUF511" s="23"/>
      <c r="OUG511" s="19"/>
      <c r="OUQ511" s="23"/>
      <c r="OUR511" s="19"/>
      <c r="OVB511" s="23"/>
      <c r="OVC511" s="19"/>
      <c r="OVM511" s="23"/>
      <c r="OVN511" s="19"/>
      <c r="OVX511" s="23"/>
      <c r="OVY511" s="19"/>
      <c r="OWI511" s="23"/>
      <c r="OWJ511" s="19"/>
      <c r="OWT511" s="23"/>
      <c r="OWU511" s="19"/>
      <c r="OXE511" s="23"/>
      <c r="OXF511" s="19"/>
      <c r="OXP511" s="23"/>
      <c r="OXQ511" s="19"/>
      <c r="OYA511" s="23"/>
      <c r="OYB511" s="19"/>
      <c r="OYL511" s="23"/>
      <c r="OYM511" s="19"/>
      <c r="OYW511" s="23"/>
      <c r="OYX511" s="19"/>
      <c r="OZH511" s="23"/>
      <c r="OZI511" s="19"/>
      <c r="OZS511" s="23"/>
      <c r="OZT511" s="19"/>
      <c r="PAD511" s="23"/>
      <c r="PAE511" s="19"/>
      <c r="PAO511" s="23"/>
      <c r="PAP511" s="19"/>
      <c r="PAZ511" s="23"/>
      <c r="PBA511" s="19"/>
      <c r="PBK511" s="23"/>
      <c r="PBL511" s="19"/>
      <c r="PBV511" s="23"/>
      <c r="PBW511" s="19"/>
      <c r="PCG511" s="23"/>
      <c r="PCH511" s="19"/>
      <c r="PCR511" s="23"/>
      <c r="PCS511" s="19"/>
      <c r="PDC511" s="23"/>
      <c r="PDD511" s="19"/>
      <c r="PDN511" s="23"/>
      <c r="PDO511" s="19"/>
      <c r="PDY511" s="23"/>
      <c r="PDZ511" s="19"/>
      <c r="PEJ511" s="23"/>
      <c r="PEK511" s="19"/>
      <c r="PEU511" s="23"/>
      <c r="PEV511" s="19"/>
      <c r="PFF511" s="23"/>
      <c r="PFG511" s="19"/>
      <c r="PFQ511" s="23"/>
      <c r="PFR511" s="19"/>
      <c r="PGB511" s="23"/>
      <c r="PGC511" s="19"/>
      <c r="PGM511" s="23"/>
      <c r="PGN511" s="19"/>
      <c r="PGX511" s="23"/>
      <c r="PGY511" s="19"/>
      <c r="PHI511" s="23"/>
      <c r="PHJ511" s="19"/>
      <c r="PHT511" s="23"/>
      <c r="PHU511" s="19"/>
      <c r="PIE511" s="23"/>
      <c r="PIF511" s="19"/>
      <c r="PIP511" s="23"/>
      <c r="PIQ511" s="19"/>
      <c r="PJA511" s="23"/>
      <c r="PJB511" s="19"/>
      <c r="PJL511" s="23"/>
      <c r="PJM511" s="19"/>
      <c r="PJW511" s="23"/>
      <c r="PJX511" s="19"/>
      <c r="PKH511" s="23"/>
      <c r="PKI511" s="19"/>
      <c r="PKS511" s="23"/>
      <c r="PKT511" s="19"/>
      <c r="PLD511" s="23"/>
      <c r="PLE511" s="19"/>
      <c r="PLO511" s="23"/>
      <c r="PLP511" s="19"/>
      <c r="PLZ511" s="23"/>
      <c r="PMA511" s="19"/>
      <c r="PMK511" s="23"/>
      <c r="PML511" s="19"/>
      <c r="PMV511" s="23"/>
      <c r="PMW511" s="19"/>
      <c r="PNG511" s="23"/>
      <c r="PNH511" s="19"/>
      <c r="PNR511" s="23"/>
      <c r="PNS511" s="19"/>
      <c r="POC511" s="23"/>
      <c r="POD511" s="19"/>
      <c r="PON511" s="23"/>
      <c r="POO511" s="19"/>
      <c r="POY511" s="23"/>
      <c r="POZ511" s="19"/>
      <c r="PPJ511" s="23"/>
      <c r="PPK511" s="19"/>
      <c r="PPU511" s="23"/>
      <c r="PPV511" s="19"/>
      <c r="PQF511" s="23"/>
      <c r="PQG511" s="19"/>
      <c r="PQQ511" s="23"/>
      <c r="PQR511" s="19"/>
      <c r="PRB511" s="23"/>
      <c r="PRC511" s="19"/>
      <c r="PRM511" s="23"/>
      <c r="PRN511" s="19"/>
      <c r="PRX511" s="23"/>
      <c r="PRY511" s="19"/>
      <c r="PSI511" s="23"/>
      <c r="PSJ511" s="19"/>
      <c r="PST511" s="23"/>
      <c r="PSU511" s="19"/>
      <c r="PTE511" s="23"/>
      <c r="PTF511" s="19"/>
      <c r="PTP511" s="23"/>
      <c r="PTQ511" s="19"/>
      <c r="PUA511" s="23"/>
      <c r="PUB511" s="19"/>
      <c r="PUL511" s="23"/>
      <c r="PUM511" s="19"/>
      <c r="PUW511" s="23"/>
      <c r="PUX511" s="19"/>
      <c r="PVH511" s="23"/>
      <c r="PVI511" s="19"/>
      <c r="PVS511" s="23"/>
      <c r="PVT511" s="19"/>
      <c r="PWD511" s="23"/>
      <c r="PWE511" s="19"/>
      <c r="PWO511" s="23"/>
      <c r="PWP511" s="19"/>
      <c r="PWZ511" s="23"/>
      <c r="PXA511" s="19"/>
      <c r="PXK511" s="23"/>
      <c r="PXL511" s="19"/>
      <c r="PXV511" s="23"/>
      <c r="PXW511" s="19"/>
      <c r="PYG511" s="23"/>
      <c r="PYH511" s="19"/>
      <c r="PYR511" s="23"/>
      <c r="PYS511" s="19"/>
      <c r="PZC511" s="23"/>
      <c r="PZD511" s="19"/>
      <c r="PZN511" s="23"/>
      <c r="PZO511" s="19"/>
      <c r="PZY511" s="23"/>
      <c r="PZZ511" s="19"/>
      <c r="QAJ511" s="23"/>
      <c r="QAK511" s="19"/>
      <c r="QAU511" s="23"/>
      <c r="QAV511" s="19"/>
      <c r="QBF511" s="23"/>
      <c r="QBG511" s="19"/>
      <c r="QBQ511" s="23"/>
      <c r="QBR511" s="19"/>
      <c r="QCB511" s="23"/>
      <c r="QCC511" s="19"/>
      <c r="QCM511" s="23"/>
      <c r="QCN511" s="19"/>
      <c r="QCX511" s="23"/>
      <c r="QCY511" s="19"/>
      <c r="QDI511" s="23"/>
      <c r="QDJ511" s="19"/>
      <c r="QDT511" s="23"/>
      <c r="QDU511" s="19"/>
      <c r="QEE511" s="23"/>
      <c r="QEF511" s="19"/>
      <c r="QEP511" s="23"/>
      <c r="QEQ511" s="19"/>
      <c r="QFA511" s="23"/>
      <c r="QFB511" s="19"/>
      <c r="QFL511" s="23"/>
      <c r="QFM511" s="19"/>
      <c r="QFW511" s="23"/>
      <c r="QFX511" s="19"/>
      <c r="QGH511" s="23"/>
      <c r="QGI511" s="19"/>
      <c r="QGS511" s="23"/>
      <c r="QGT511" s="19"/>
      <c r="QHD511" s="23"/>
      <c r="QHE511" s="19"/>
      <c r="QHO511" s="23"/>
      <c r="QHP511" s="19"/>
      <c r="QHZ511" s="23"/>
      <c r="QIA511" s="19"/>
      <c r="QIK511" s="23"/>
      <c r="QIL511" s="19"/>
      <c r="QIV511" s="23"/>
      <c r="QIW511" s="19"/>
      <c r="QJG511" s="23"/>
      <c r="QJH511" s="19"/>
      <c r="QJR511" s="23"/>
      <c r="QJS511" s="19"/>
      <c r="QKC511" s="23"/>
      <c r="QKD511" s="19"/>
      <c r="QKN511" s="23"/>
      <c r="QKO511" s="19"/>
      <c r="QKY511" s="23"/>
      <c r="QKZ511" s="19"/>
      <c r="QLJ511" s="23"/>
      <c r="QLK511" s="19"/>
      <c r="QLU511" s="23"/>
      <c r="QLV511" s="19"/>
      <c r="QMF511" s="23"/>
      <c r="QMG511" s="19"/>
      <c r="QMQ511" s="23"/>
      <c r="QMR511" s="19"/>
      <c r="QNB511" s="23"/>
      <c r="QNC511" s="19"/>
      <c r="QNM511" s="23"/>
      <c r="QNN511" s="19"/>
      <c r="QNX511" s="23"/>
      <c r="QNY511" s="19"/>
      <c r="QOI511" s="23"/>
      <c r="QOJ511" s="19"/>
      <c r="QOT511" s="23"/>
      <c r="QOU511" s="19"/>
      <c r="QPE511" s="23"/>
      <c r="QPF511" s="19"/>
      <c r="QPP511" s="23"/>
      <c r="QPQ511" s="19"/>
      <c r="QQA511" s="23"/>
      <c r="QQB511" s="19"/>
      <c r="QQL511" s="23"/>
      <c r="QQM511" s="19"/>
      <c r="QQW511" s="23"/>
      <c r="QQX511" s="19"/>
      <c r="QRH511" s="23"/>
      <c r="QRI511" s="19"/>
      <c r="QRS511" s="23"/>
      <c r="QRT511" s="19"/>
      <c r="QSD511" s="23"/>
      <c r="QSE511" s="19"/>
      <c r="QSO511" s="23"/>
      <c r="QSP511" s="19"/>
      <c r="QSZ511" s="23"/>
      <c r="QTA511" s="19"/>
      <c r="QTK511" s="23"/>
      <c r="QTL511" s="19"/>
      <c r="QTV511" s="23"/>
      <c r="QTW511" s="19"/>
      <c r="QUG511" s="23"/>
      <c r="QUH511" s="19"/>
      <c r="QUR511" s="23"/>
      <c r="QUS511" s="19"/>
      <c r="QVC511" s="23"/>
      <c r="QVD511" s="19"/>
      <c r="QVN511" s="23"/>
      <c r="QVO511" s="19"/>
      <c r="QVY511" s="23"/>
      <c r="QVZ511" s="19"/>
      <c r="QWJ511" s="23"/>
      <c r="QWK511" s="19"/>
      <c r="QWU511" s="23"/>
      <c r="QWV511" s="19"/>
      <c r="QXF511" s="23"/>
      <c r="QXG511" s="19"/>
      <c r="QXQ511" s="23"/>
      <c r="QXR511" s="19"/>
      <c r="QYB511" s="23"/>
      <c r="QYC511" s="19"/>
      <c r="QYM511" s="23"/>
      <c r="QYN511" s="19"/>
      <c r="QYX511" s="23"/>
      <c r="QYY511" s="19"/>
      <c r="QZI511" s="23"/>
      <c r="QZJ511" s="19"/>
      <c r="QZT511" s="23"/>
      <c r="QZU511" s="19"/>
      <c r="RAE511" s="23"/>
      <c r="RAF511" s="19"/>
      <c r="RAP511" s="23"/>
      <c r="RAQ511" s="19"/>
      <c r="RBA511" s="23"/>
      <c r="RBB511" s="19"/>
      <c r="RBL511" s="23"/>
      <c r="RBM511" s="19"/>
      <c r="RBW511" s="23"/>
      <c r="RBX511" s="19"/>
      <c r="RCH511" s="23"/>
      <c r="RCI511" s="19"/>
      <c r="RCS511" s="23"/>
      <c r="RCT511" s="19"/>
      <c r="RDD511" s="23"/>
      <c r="RDE511" s="19"/>
      <c r="RDO511" s="23"/>
      <c r="RDP511" s="19"/>
      <c r="RDZ511" s="23"/>
      <c r="REA511" s="19"/>
      <c r="REK511" s="23"/>
      <c r="REL511" s="19"/>
      <c r="REV511" s="23"/>
      <c r="REW511" s="19"/>
      <c r="RFG511" s="23"/>
      <c r="RFH511" s="19"/>
      <c r="RFR511" s="23"/>
      <c r="RFS511" s="19"/>
      <c r="RGC511" s="23"/>
      <c r="RGD511" s="19"/>
      <c r="RGN511" s="23"/>
      <c r="RGO511" s="19"/>
      <c r="RGY511" s="23"/>
      <c r="RGZ511" s="19"/>
      <c r="RHJ511" s="23"/>
      <c r="RHK511" s="19"/>
      <c r="RHU511" s="23"/>
      <c r="RHV511" s="19"/>
      <c r="RIF511" s="23"/>
      <c r="RIG511" s="19"/>
      <c r="RIQ511" s="23"/>
      <c r="RIR511" s="19"/>
      <c r="RJB511" s="23"/>
      <c r="RJC511" s="19"/>
      <c r="RJM511" s="23"/>
      <c r="RJN511" s="19"/>
      <c r="RJX511" s="23"/>
      <c r="RJY511" s="19"/>
      <c r="RKI511" s="23"/>
      <c r="RKJ511" s="19"/>
      <c r="RKT511" s="23"/>
      <c r="RKU511" s="19"/>
      <c r="RLE511" s="23"/>
      <c r="RLF511" s="19"/>
      <c r="RLP511" s="23"/>
      <c r="RLQ511" s="19"/>
      <c r="RMA511" s="23"/>
      <c r="RMB511" s="19"/>
      <c r="RML511" s="23"/>
      <c r="RMM511" s="19"/>
      <c r="RMW511" s="23"/>
      <c r="RMX511" s="19"/>
      <c r="RNH511" s="23"/>
      <c r="RNI511" s="19"/>
      <c r="RNS511" s="23"/>
      <c r="RNT511" s="19"/>
      <c r="ROD511" s="23"/>
      <c r="ROE511" s="19"/>
      <c r="ROO511" s="23"/>
      <c r="ROP511" s="19"/>
      <c r="ROZ511" s="23"/>
      <c r="RPA511" s="19"/>
      <c r="RPK511" s="23"/>
      <c r="RPL511" s="19"/>
      <c r="RPV511" s="23"/>
      <c r="RPW511" s="19"/>
      <c r="RQG511" s="23"/>
      <c r="RQH511" s="19"/>
      <c r="RQR511" s="23"/>
      <c r="RQS511" s="19"/>
      <c r="RRC511" s="23"/>
      <c r="RRD511" s="19"/>
      <c r="RRN511" s="23"/>
      <c r="RRO511" s="19"/>
      <c r="RRY511" s="23"/>
      <c r="RRZ511" s="19"/>
      <c r="RSJ511" s="23"/>
      <c r="RSK511" s="19"/>
      <c r="RSU511" s="23"/>
      <c r="RSV511" s="19"/>
      <c r="RTF511" s="23"/>
      <c r="RTG511" s="19"/>
      <c r="RTQ511" s="23"/>
      <c r="RTR511" s="19"/>
      <c r="RUB511" s="23"/>
      <c r="RUC511" s="19"/>
      <c r="RUM511" s="23"/>
      <c r="RUN511" s="19"/>
      <c r="RUX511" s="23"/>
      <c r="RUY511" s="19"/>
      <c r="RVI511" s="23"/>
      <c r="RVJ511" s="19"/>
      <c r="RVT511" s="23"/>
      <c r="RVU511" s="19"/>
      <c r="RWE511" s="23"/>
      <c r="RWF511" s="19"/>
      <c r="RWP511" s="23"/>
      <c r="RWQ511" s="19"/>
      <c r="RXA511" s="23"/>
      <c r="RXB511" s="19"/>
      <c r="RXL511" s="23"/>
      <c r="RXM511" s="19"/>
      <c r="RXW511" s="23"/>
      <c r="RXX511" s="19"/>
      <c r="RYH511" s="23"/>
      <c r="RYI511" s="19"/>
      <c r="RYS511" s="23"/>
      <c r="RYT511" s="19"/>
      <c r="RZD511" s="23"/>
      <c r="RZE511" s="19"/>
      <c r="RZO511" s="23"/>
      <c r="RZP511" s="19"/>
      <c r="RZZ511" s="23"/>
      <c r="SAA511" s="19"/>
      <c r="SAK511" s="23"/>
      <c r="SAL511" s="19"/>
      <c r="SAV511" s="23"/>
      <c r="SAW511" s="19"/>
      <c r="SBG511" s="23"/>
      <c r="SBH511" s="19"/>
      <c r="SBR511" s="23"/>
      <c r="SBS511" s="19"/>
      <c r="SCC511" s="23"/>
      <c r="SCD511" s="19"/>
      <c r="SCN511" s="23"/>
      <c r="SCO511" s="19"/>
      <c r="SCY511" s="23"/>
      <c r="SCZ511" s="19"/>
      <c r="SDJ511" s="23"/>
      <c r="SDK511" s="19"/>
      <c r="SDU511" s="23"/>
      <c r="SDV511" s="19"/>
      <c r="SEF511" s="23"/>
      <c r="SEG511" s="19"/>
      <c r="SEQ511" s="23"/>
      <c r="SER511" s="19"/>
      <c r="SFB511" s="23"/>
      <c r="SFC511" s="19"/>
      <c r="SFM511" s="23"/>
      <c r="SFN511" s="19"/>
      <c r="SFX511" s="23"/>
      <c r="SFY511" s="19"/>
      <c r="SGI511" s="23"/>
      <c r="SGJ511" s="19"/>
      <c r="SGT511" s="23"/>
      <c r="SGU511" s="19"/>
      <c r="SHE511" s="23"/>
      <c r="SHF511" s="19"/>
      <c r="SHP511" s="23"/>
      <c r="SHQ511" s="19"/>
      <c r="SIA511" s="23"/>
      <c r="SIB511" s="19"/>
      <c r="SIL511" s="23"/>
      <c r="SIM511" s="19"/>
      <c r="SIW511" s="23"/>
      <c r="SIX511" s="19"/>
      <c r="SJH511" s="23"/>
      <c r="SJI511" s="19"/>
      <c r="SJS511" s="23"/>
      <c r="SJT511" s="19"/>
      <c r="SKD511" s="23"/>
      <c r="SKE511" s="19"/>
      <c r="SKO511" s="23"/>
      <c r="SKP511" s="19"/>
      <c r="SKZ511" s="23"/>
      <c r="SLA511" s="19"/>
      <c r="SLK511" s="23"/>
      <c r="SLL511" s="19"/>
      <c r="SLV511" s="23"/>
      <c r="SLW511" s="19"/>
      <c r="SMG511" s="23"/>
      <c r="SMH511" s="19"/>
      <c r="SMR511" s="23"/>
      <c r="SMS511" s="19"/>
      <c r="SNC511" s="23"/>
      <c r="SND511" s="19"/>
      <c r="SNN511" s="23"/>
      <c r="SNO511" s="19"/>
      <c r="SNY511" s="23"/>
      <c r="SNZ511" s="19"/>
      <c r="SOJ511" s="23"/>
      <c r="SOK511" s="19"/>
      <c r="SOU511" s="23"/>
      <c r="SOV511" s="19"/>
      <c r="SPF511" s="23"/>
      <c r="SPG511" s="19"/>
      <c r="SPQ511" s="23"/>
      <c r="SPR511" s="19"/>
      <c r="SQB511" s="23"/>
      <c r="SQC511" s="19"/>
      <c r="SQM511" s="23"/>
      <c r="SQN511" s="19"/>
      <c r="SQX511" s="23"/>
      <c r="SQY511" s="19"/>
      <c r="SRI511" s="23"/>
      <c r="SRJ511" s="19"/>
      <c r="SRT511" s="23"/>
      <c r="SRU511" s="19"/>
      <c r="SSE511" s="23"/>
      <c r="SSF511" s="19"/>
      <c r="SSP511" s="23"/>
      <c r="SSQ511" s="19"/>
      <c r="STA511" s="23"/>
      <c r="STB511" s="19"/>
      <c r="STL511" s="23"/>
      <c r="STM511" s="19"/>
      <c r="STW511" s="23"/>
      <c r="STX511" s="19"/>
      <c r="SUH511" s="23"/>
      <c r="SUI511" s="19"/>
      <c r="SUS511" s="23"/>
      <c r="SUT511" s="19"/>
      <c r="SVD511" s="23"/>
      <c r="SVE511" s="19"/>
      <c r="SVO511" s="23"/>
      <c r="SVP511" s="19"/>
      <c r="SVZ511" s="23"/>
      <c r="SWA511" s="19"/>
      <c r="SWK511" s="23"/>
      <c r="SWL511" s="19"/>
      <c r="SWV511" s="23"/>
      <c r="SWW511" s="19"/>
      <c r="SXG511" s="23"/>
      <c r="SXH511" s="19"/>
      <c r="SXR511" s="23"/>
      <c r="SXS511" s="19"/>
      <c r="SYC511" s="23"/>
      <c r="SYD511" s="19"/>
      <c r="SYN511" s="23"/>
      <c r="SYO511" s="19"/>
      <c r="SYY511" s="23"/>
      <c r="SYZ511" s="19"/>
      <c r="SZJ511" s="23"/>
      <c r="SZK511" s="19"/>
      <c r="SZU511" s="23"/>
      <c r="SZV511" s="19"/>
      <c r="TAF511" s="23"/>
      <c r="TAG511" s="19"/>
      <c r="TAQ511" s="23"/>
      <c r="TAR511" s="19"/>
      <c r="TBB511" s="23"/>
      <c r="TBC511" s="19"/>
      <c r="TBM511" s="23"/>
      <c r="TBN511" s="19"/>
      <c r="TBX511" s="23"/>
      <c r="TBY511" s="19"/>
      <c r="TCI511" s="23"/>
      <c r="TCJ511" s="19"/>
      <c r="TCT511" s="23"/>
      <c r="TCU511" s="19"/>
      <c r="TDE511" s="23"/>
      <c r="TDF511" s="19"/>
      <c r="TDP511" s="23"/>
      <c r="TDQ511" s="19"/>
      <c r="TEA511" s="23"/>
      <c r="TEB511" s="19"/>
      <c r="TEL511" s="23"/>
      <c r="TEM511" s="19"/>
      <c r="TEW511" s="23"/>
      <c r="TEX511" s="19"/>
      <c r="TFH511" s="23"/>
      <c r="TFI511" s="19"/>
      <c r="TFS511" s="23"/>
      <c r="TFT511" s="19"/>
      <c r="TGD511" s="23"/>
      <c r="TGE511" s="19"/>
      <c r="TGO511" s="23"/>
      <c r="TGP511" s="19"/>
      <c r="TGZ511" s="23"/>
      <c r="THA511" s="19"/>
      <c r="THK511" s="23"/>
      <c r="THL511" s="19"/>
      <c r="THV511" s="23"/>
      <c r="THW511" s="19"/>
      <c r="TIG511" s="23"/>
      <c r="TIH511" s="19"/>
      <c r="TIR511" s="23"/>
      <c r="TIS511" s="19"/>
      <c r="TJC511" s="23"/>
      <c r="TJD511" s="19"/>
      <c r="TJN511" s="23"/>
      <c r="TJO511" s="19"/>
      <c r="TJY511" s="23"/>
      <c r="TJZ511" s="19"/>
      <c r="TKJ511" s="23"/>
      <c r="TKK511" s="19"/>
      <c r="TKU511" s="23"/>
      <c r="TKV511" s="19"/>
      <c r="TLF511" s="23"/>
      <c r="TLG511" s="19"/>
      <c r="TLQ511" s="23"/>
      <c r="TLR511" s="19"/>
      <c r="TMB511" s="23"/>
      <c r="TMC511" s="19"/>
      <c r="TMM511" s="23"/>
      <c r="TMN511" s="19"/>
      <c r="TMX511" s="23"/>
      <c r="TMY511" s="19"/>
      <c r="TNI511" s="23"/>
      <c r="TNJ511" s="19"/>
      <c r="TNT511" s="23"/>
      <c r="TNU511" s="19"/>
      <c r="TOE511" s="23"/>
      <c r="TOF511" s="19"/>
      <c r="TOP511" s="23"/>
      <c r="TOQ511" s="19"/>
      <c r="TPA511" s="23"/>
      <c r="TPB511" s="19"/>
      <c r="TPL511" s="23"/>
      <c r="TPM511" s="19"/>
      <c r="TPW511" s="23"/>
      <c r="TPX511" s="19"/>
      <c r="TQH511" s="23"/>
      <c r="TQI511" s="19"/>
      <c r="TQS511" s="23"/>
      <c r="TQT511" s="19"/>
      <c r="TRD511" s="23"/>
      <c r="TRE511" s="19"/>
      <c r="TRO511" s="23"/>
      <c r="TRP511" s="19"/>
      <c r="TRZ511" s="23"/>
      <c r="TSA511" s="19"/>
      <c r="TSK511" s="23"/>
      <c r="TSL511" s="19"/>
      <c r="TSV511" s="23"/>
      <c r="TSW511" s="19"/>
      <c r="TTG511" s="23"/>
      <c r="TTH511" s="19"/>
      <c r="TTR511" s="23"/>
      <c r="TTS511" s="19"/>
      <c r="TUC511" s="23"/>
      <c r="TUD511" s="19"/>
      <c r="TUN511" s="23"/>
      <c r="TUO511" s="19"/>
      <c r="TUY511" s="23"/>
      <c r="TUZ511" s="19"/>
      <c r="TVJ511" s="23"/>
      <c r="TVK511" s="19"/>
      <c r="TVU511" s="23"/>
      <c r="TVV511" s="19"/>
      <c r="TWF511" s="23"/>
      <c r="TWG511" s="19"/>
      <c r="TWQ511" s="23"/>
      <c r="TWR511" s="19"/>
      <c r="TXB511" s="23"/>
      <c r="TXC511" s="19"/>
      <c r="TXM511" s="23"/>
      <c r="TXN511" s="19"/>
      <c r="TXX511" s="23"/>
      <c r="TXY511" s="19"/>
      <c r="TYI511" s="23"/>
      <c r="TYJ511" s="19"/>
      <c r="TYT511" s="23"/>
      <c r="TYU511" s="19"/>
      <c r="TZE511" s="23"/>
      <c r="TZF511" s="19"/>
      <c r="TZP511" s="23"/>
      <c r="TZQ511" s="19"/>
      <c r="UAA511" s="23"/>
      <c r="UAB511" s="19"/>
      <c r="UAL511" s="23"/>
      <c r="UAM511" s="19"/>
      <c r="UAW511" s="23"/>
      <c r="UAX511" s="19"/>
      <c r="UBH511" s="23"/>
      <c r="UBI511" s="19"/>
      <c r="UBS511" s="23"/>
      <c r="UBT511" s="19"/>
      <c r="UCD511" s="23"/>
      <c r="UCE511" s="19"/>
      <c r="UCO511" s="23"/>
      <c r="UCP511" s="19"/>
      <c r="UCZ511" s="23"/>
      <c r="UDA511" s="19"/>
      <c r="UDK511" s="23"/>
      <c r="UDL511" s="19"/>
      <c r="UDV511" s="23"/>
      <c r="UDW511" s="19"/>
      <c r="UEG511" s="23"/>
      <c r="UEH511" s="19"/>
      <c r="UER511" s="23"/>
      <c r="UES511" s="19"/>
      <c r="UFC511" s="23"/>
      <c r="UFD511" s="19"/>
      <c r="UFN511" s="23"/>
      <c r="UFO511" s="19"/>
      <c r="UFY511" s="23"/>
      <c r="UFZ511" s="19"/>
      <c r="UGJ511" s="23"/>
      <c r="UGK511" s="19"/>
      <c r="UGU511" s="23"/>
      <c r="UGV511" s="19"/>
      <c r="UHF511" s="23"/>
      <c r="UHG511" s="19"/>
      <c r="UHQ511" s="23"/>
      <c r="UHR511" s="19"/>
      <c r="UIB511" s="23"/>
      <c r="UIC511" s="19"/>
      <c r="UIM511" s="23"/>
      <c r="UIN511" s="19"/>
      <c r="UIX511" s="23"/>
      <c r="UIY511" s="19"/>
      <c r="UJI511" s="23"/>
      <c r="UJJ511" s="19"/>
      <c r="UJT511" s="23"/>
      <c r="UJU511" s="19"/>
      <c r="UKE511" s="23"/>
      <c r="UKF511" s="19"/>
      <c r="UKP511" s="23"/>
      <c r="UKQ511" s="19"/>
      <c r="ULA511" s="23"/>
      <c r="ULB511" s="19"/>
      <c r="ULL511" s="23"/>
      <c r="ULM511" s="19"/>
      <c r="ULW511" s="23"/>
      <c r="ULX511" s="19"/>
      <c r="UMH511" s="23"/>
      <c r="UMI511" s="19"/>
      <c r="UMS511" s="23"/>
      <c r="UMT511" s="19"/>
      <c r="UND511" s="23"/>
      <c r="UNE511" s="19"/>
      <c r="UNO511" s="23"/>
      <c r="UNP511" s="19"/>
      <c r="UNZ511" s="23"/>
      <c r="UOA511" s="19"/>
      <c r="UOK511" s="23"/>
      <c r="UOL511" s="19"/>
      <c r="UOV511" s="23"/>
      <c r="UOW511" s="19"/>
      <c r="UPG511" s="23"/>
      <c r="UPH511" s="19"/>
      <c r="UPR511" s="23"/>
      <c r="UPS511" s="19"/>
      <c r="UQC511" s="23"/>
      <c r="UQD511" s="19"/>
      <c r="UQN511" s="23"/>
      <c r="UQO511" s="19"/>
      <c r="UQY511" s="23"/>
      <c r="UQZ511" s="19"/>
      <c r="URJ511" s="23"/>
      <c r="URK511" s="19"/>
      <c r="URU511" s="23"/>
      <c r="URV511" s="19"/>
      <c r="USF511" s="23"/>
      <c r="USG511" s="19"/>
      <c r="USQ511" s="23"/>
      <c r="USR511" s="19"/>
      <c r="UTB511" s="23"/>
      <c r="UTC511" s="19"/>
      <c r="UTM511" s="23"/>
      <c r="UTN511" s="19"/>
      <c r="UTX511" s="23"/>
      <c r="UTY511" s="19"/>
      <c r="UUI511" s="23"/>
      <c r="UUJ511" s="19"/>
      <c r="UUT511" s="23"/>
      <c r="UUU511" s="19"/>
      <c r="UVE511" s="23"/>
      <c r="UVF511" s="19"/>
      <c r="UVP511" s="23"/>
      <c r="UVQ511" s="19"/>
      <c r="UWA511" s="23"/>
      <c r="UWB511" s="19"/>
      <c r="UWL511" s="23"/>
      <c r="UWM511" s="19"/>
      <c r="UWW511" s="23"/>
      <c r="UWX511" s="19"/>
      <c r="UXH511" s="23"/>
      <c r="UXI511" s="19"/>
      <c r="UXS511" s="23"/>
      <c r="UXT511" s="19"/>
      <c r="UYD511" s="23"/>
      <c r="UYE511" s="19"/>
      <c r="UYO511" s="23"/>
      <c r="UYP511" s="19"/>
      <c r="UYZ511" s="23"/>
      <c r="UZA511" s="19"/>
      <c r="UZK511" s="23"/>
      <c r="UZL511" s="19"/>
      <c r="UZV511" s="23"/>
      <c r="UZW511" s="19"/>
      <c r="VAG511" s="23"/>
      <c r="VAH511" s="19"/>
      <c r="VAR511" s="23"/>
      <c r="VAS511" s="19"/>
      <c r="VBC511" s="23"/>
      <c r="VBD511" s="19"/>
      <c r="VBN511" s="23"/>
      <c r="VBO511" s="19"/>
      <c r="VBY511" s="23"/>
      <c r="VBZ511" s="19"/>
      <c r="VCJ511" s="23"/>
      <c r="VCK511" s="19"/>
      <c r="VCU511" s="23"/>
      <c r="VCV511" s="19"/>
      <c r="VDF511" s="23"/>
      <c r="VDG511" s="19"/>
      <c r="VDQ511" s="23"/>
      <c r="VDR511" s="19"/>
      <c r="VEB511" s="23"/>
      <c r="VEC511" s="19"/>
      <c r="VEM511" s="23"/>
      <c r="VEN511" s="19"/>
      <c r="VEX511" s="23"/>
      <c r="VEY511" s="19"/>
      <c r="VFI511" s="23"/>
      <c r="VFJ511" s="19"/>
      <c r="VFT511" s="23"/>
      <c r="VFU511" s="19"/>
      <c r="VGE511" s="23"/>
      <c r="VGF511" s="19"/>
      <c r="VGP511" s="23"/>
      <c r="VGQ511" s="19"/>
      <c r="VHA511" s="23"/>
      <c r="VHB511" s="19"/>
      <c r="VHL511" s="23"/>
      <c r="VHM511" s="19"/>
      <c r="VHW511" s="23"/>
      <c r="VHX511" s="19"/>
      <c r="VIH511" s="23"/>
      <c r="VII511" s="19"/>
      <c r="VIS511" s="23"/>
      <c r="VIT511" s="19"/>
      <c r="VJD511" s="23"/>
      <c r="VJE511" s="19"/>
      <c r="VJO511" s="23"/>
      <c r="VJP511" s="19"/>
      <c r="VJZ511" s="23"/>
      <c r="VKA511" s="19"/>
      <c r="VKK511" s="23"/>
      <c r="VKL511" s="19"/>
      <c r="VKV511" s="23"/>
      <c r="VKW511" s="19"/>
      <c r="VLG511" s="23"/>
      <c r="VLH511" s="19"/>
      <c r="VLR511" s="23"/>
      <c r="VLS511" s="19"/>
      <c r="VMC511" s="23"/>
      <c r="VMD511" s="19"/>
      <c r="VMN511" s="23"/>
      <c r="VMO511" s="19"/>
      <c r="VMY511" s="23"/>
      <c r="VMZ511" s="19"/>
      <c r="VNJ511" s="23"/>
      <c r="VNK511" s="19"/>
      <c r="VNU511" s="23"/>
      <c r="VNV511" s="19"/>
      <c r="VOF511" s="23"/>
      <c r="VOG511" s="19"/>
      <c r="VOQ511" s="23"/>
      <c r="VOR511" s="19"/>
      <c r="VPB511" s="23"/>
      <c r="VPC511" s="19"/>
      <c r="VPM511" s="23"/>
      <c r="VPN511" s="19"/>
      <c r="VPX511" s="23"/>
      <c r="VPY511" s="19"/>
      <c r="VQI511" s="23"/>
      <c r="VQJ511" s="19"/>
      <c r="VQT511" s="23"/>
      <c r="VQU511" s="19"/>
      <c r="VRE511" s="23"/>
      <c r="VRF511" s="19"/>
      <c r="VRP511" s="23"/>
      <c r="VRQ511" s="19"/>
      <c r="VSA511" s="23"/>
      <c r="VSB511" s="19"/>
      <c r="VSL511" s="23"/>
      <c r="VSM511" s="19"/>
      <c r="VSW511" s="23"/>
      <c r="VSX511" s="19"/>
      <c r="VTH511" s="23"/>
      <c r="VTI511" s="19"/>
      <c r="VTS511" s="23"/>
      <c r="VTT511" s="19"/>
      <c r="VUD511" s="23"/>
      <c r="VUE511" s="19"/>
      <c r="VUO511" s="23"/>
      <c r="VUP511" s="19"/>
      <c r="VUZ511" s="23"/>
      <c r="VVA511" s="19"/>
      <c r="VVK511" s="23"/>
      <c r="VVL511" s="19"/>
      <c r="VVV511" s="23"/>
      <c r="VVW511" s="19"/>
      <c r="VWG511" s="23"/>
      <c r="VWH511" s="19"/>
      <c r="VWR511" s="23"/>
      <c r="VWS511" s="19"/>
      <c r="VXC511" s="23"/>
      <c r="VXD511" s="19"/>
      <c r="VXN511" s="23"/>
      <c r="VXO511" s="19"/>
      <c r="VXY511" s="23"/>
      <c r="VXZ511" s="19"/>
      <c r="VYJ511" s="23"/>
      <c r="VYK511" s="19"/>
      <c r="VYU511" s="23"/>
      <c r="VYV511" s="19"/>
      <c r="VZF511" s="23"/>
      <c r="VZG511" s="19"/>
      <c r="VZQ511" s="23"/>
      <c r="VZR511" s="19"/>
      <c r="WAB511" s="23"/>
      <c r="WAC511" s="19"/>
      <c r="WAM511" s="23"/>
      <c r="WAN511" s="19"/>
      <c r="WAX511" s="23"/>
      <c r="WAY511" s="19"/>
      <c r="WBI511" s="23"/>
      <c r="WBJ511" s="19"/>
      <c r="WBT511" s="23"/>
      <c r="WBU511" s="19"/>
      <c r="WCE511" s="23"/>
      <c r="WCF511" s="19"/>
      <c r="WCP511" s="23"/>
      <c r="WCQ511" s="19"/>
      <c r="WDA511" s="23"/>
      <c r="WDB511" s="19"/>
      <c r="WDL511" s="23"/>
      <c r="WDM511" s="19"/>
      <c r="WDW511" s="23"/>
      <c r="WDX511" s="19"/>
      <c r="WEH511" s="23"/>
      <c r="WEI511" s="19"/>
      <c r="WES511" s="23"/>
      <c r="WET511" s="19"/>
      <c r="WFD511" s="23"/>
      <c r="WFE511" s="19"/>
      <c r="WFO511" s="23"/>
      <c r="WFP511" s="19"/>
      <c r="WFZ511" s="23"/>
      <c r="WGA511" s="19"/>
      <c r="WGK511" s="23"/>
      <c r="WGL511" s="19"/>
      <c r="WGV511" s="23"/>
      <c r="WGW511" s="19"/>
      <c r="WHG511" s="23"/>
      <c r="WHH511" s="19"/>
      <c r="WHR511" s="23"/>
      <c r="WHS511" s="19"/>
      <c r="WIC511" s="23"/>
      <c r="WID511" s="19"/>
      <c r="WIN511" s="23"/>
      <c r="WIO511" s="19"/>
      <c r="WIY511" s="23"/>
      <c r="WIZ511" s="19"/>
      <c r="WJJ511" s="23"/>
      <c r="WJK511" s="19"/>
      <c r="WJU511" s="23"/>
      <c r="WJV511" s="19"/>
      <c r="WKF511" s="23"/>
      <c r="WKG511" s="19"/>
      <c r="WKQ511" s="23"/>
      <c r="WKR511" s="19"/>
      <c r="WLB511" s="23"/>
      <c r="WLC511" s="19"/>
      <c r="WLM511" s="23"/>
      <c r="WLN511" s="19"/>
      <c r="WLX511" s="23"/>
      <c r="WLY511" s="19"/>
      <c r="WMI511" s="23"/>
      <c r="WMJ511" s="19"/>
      <c r="WMT511" s="23"/>
      <c r="WMU511" s="19"/>
      <c r="WNE511" s="23"/>
      <c r="WNF511" s="19"/>
      <c r="WNP511" s="23"/>
      <c r="WNQ511" s="19"/>
      <c r="WOA511" s="23"/>
      <c r="WOB511" s="19"/>
      <c r="WOL511" s="23"/>
      <c r="WOM511" s="19"/>
      <c r="WOW511" s="23"/>
      <c r="WOX511" s="19"/>
      <c r="WPH511" s="23"/>
      <c r="WPI511" s="19"/>
      <c r="WPS511" s="23"/>
      <c r="WPT511" s="19"/>
      <c r="WQD511" s="23"/>
      <c r="WQE511" s="19"/>
      <c r="WQO511" s="23"/>
      <c r="WQP511" s="19"/>
      <c r="WQZ511" s="23"/>
      <c r="WRA511" s="19"/>
      <c r="WRK511" s="23"/>
      <c r="WRL511" s="19"/>
      <c r="WRV511" s="23"/>
      <c r="WRW511" s="19"/>
      <c r="WSG511" s="23"/>
      <c r="WSH511" s="19"/>
      <c r="WSR511" s="23"/>
      <c r="WSS511" s="19"/>
      <c r="WTC511" s="23"/>
      <c r="WTD511" s="19"/>
      <c r="WTN511" s="23"/>
      <c r="WTO511" s="19"/>
      <c r="WTY511" s="23"/>
      <c r="WTZ511" s="19"/>
      <c r="WUJ511" s="23"/>
      <c r="WUK511" s="19"/>
      <c r="WUU511" s="23"/>
      <c r="WUV511" s="19"/>
      <c r="WVF511" s="23"/>
      <c r="WVG511" s="19"/>
      <c r="WVQ511" s="23"/>
      <c r="WVR511" s="19"/>
      <c r="WWB511" s="23"/>
      <c r="WWC511" s="19"/>
      <c r="WWM511" s="23"/>
      <c r="WWN511" s="19"/>
      <c r="WWX511" s="23"/>
      <c r="WWY511" s="19"/>
      <c r="WXI511" s="23"/>
      <c r="WXJ511" s="19"/>
      <c r="WXT511" s="23"/>
      <c r="WXU511" s="19"/>
      <c r="WYE511" s="23"/>
      <c r="WYF511" s="19"/>
      <c r="WYP511" s="23"/>
      <c r="WYQ511" s="19"/>
      <c r="WZA511" s="23"/>
      <c r="WZB511" s="19"/>
      <c r="WZL511" s="23"/>
      <c r="WZM511" s="19"/>
      <c r="WZW511" s="23"/>
      <c r="WZX511" s="19"/>
      <c r="XAH511" s="23"/>
      <c r="XAI511" s="19"/>
      <c r="XAS511" s="23"/>
      <c r="XAT511" s="19"/>
      <c r="XBD511" s="23"/>
      <c r="XBE511" s="19"/>
      <c r="XBO511" s="23"/>
      <c r="XBP511" s="19"/>
      <c r="XBZ511" s="23"/>
      <c r="XCA511" s="19"/>
      <c r="XCK511" s="23"/>
      <c r="XCL511" s="19"/>
      <c r="XCV511" s="23"/>
      <c r="XCW511" s="19"/>
      <c r="XDG511" s="23"/>
      <c r="XDH511" s="19"/>
      <c r="XDR511" s="23"/>
      <c r="XDS511" s="19"/>
      <c r="XEC511" s="23"/>
      <c r="XED511" s="19"/>
      <c r="XEN511" s="23"/>
      <c r="XEO511" s="19"/>
      <c r="XEY511" s="23"/>
      <c r="XEZ511" s="19"/>
    </row>
    <row r="512" spans="1:1024 1034:2047 2057:3070 3080:4093 4103:5116 5126:6139 6149:7162 7172:8185 8195:9208 9218:10231 10241:12288 12298:13311 13321:14334 14344:15357 15367:16380" ht="11.25" customHeight="1" x14ac:dyDescent="0.2">
      <c r="A512" s="19" t="s">
        <v>75</v>
      </c>
      <c r="B512" s="8">
        <v>676886.49643000006</v>
      </c>
      <c r="C512" s="8">
        <v>437887.48499999999</v>
      </c>
      <c r="D512" s="8">
        <v>35437.846340000004</v>
      </c>
      <c r="E512" s="8">
        <v>473325.33133999998</v>
      </c>
      <c r="F512" s="8">
        <v>513802.11313000001</v>
      </c>
      <c r="G512" s="8">
        <v>145818.93256000002</v>
      </c>
      <c r="H512" s="8">
        <v>37356.181539999998</v>
      </c>
      <c r="I512" s="8">
        <v>3320.757160000001</v>
      </c>
      <c r="J512" s="8">
        <v>1173623.3157300001</v>
      </c>
      <c r="K512" s="23">
        <v>57.674936017181366</v>
      </c>
    </row>
    <row r="513" spans="1:1024 1034:2047 2057:3070 3080:4093 4103:5116 5126:6139 6149:7162 7172:8185 8195:9208 9218:10231 10241:12288 12298:13311 13321:14334 14344:15357 15367:16380" ht="11.25" customHeight="1" x14ac:dyDescent="0.2">
      <c r="A513" s="19" t="s">
        <v>76</v>
      </c>
      <c r="B513" s="8">
        <v>676013.40579999995</v>
      </c>
      <c r="C513" s="8">
        <v>452134.473</v>
      </c>
      <c r="D513" s="8">
        <v>35576.633840000002</v>
      </c>
      <c r="E513" s="8">
        <v>487711.10684000002</v>
      </c>
      <c r="F513" s="8">
        <v>542775.55156000005</v>
      </c>
      <c r="G513" s="8">
        <v>135243.2476</v>
      </c>
      <c r="H513" s="8">
        <v>6167.8200199999992</v>
      </c>
      <c r="I513" s="8">
        <v>1825.0761300000004</v>
      </c>
      <c r="J513" s="8">
        <v>1173722.8021499999</v>
      </c>
      <c r="K513" s="23">
        <v>57.595660965407959</v>
      </c>
    </row>
    <row r="514" spans="1:1024 1034:2047 2057:3070 3080:4093 4103:5116 5126:6139 6149:7162 7172:8185 8195:9208 9218:10231 10241:12288 12298:13311 13321:14334 14344:15357 15367:16380" ht="11.25" customHeight="1" x14ac:dyDescent="0.2">
      <c r="A514" s="19" t="s">
        <v>68</v>
      </c>
      <c r="B514" s="8">
        <v>681651.67149999994</v>
      </c>
      <c r="C514" s="8">
        <v>467564.88699999999</v>
      </c>
      <c r="D514" s="8">
        <v>35777.083840000007</v>
      </c>
      <c r="E514" s="8">
        <v>503341.97083999997</v>
      </c>
      <c r="F514" s="8">
        <v>548304.07313999999</v>
      </c>
      <c r="G514" s="8">
        <v>137080.46127</v>
      </c>
      <c r="H514" s="8">
        <v>3973.2731300000009</v>
      </c>
      <c r="I514" s="8">
        <v>2976.2823199999989</v>
      </c>
      <c r="J514" s="8">
        <v>1195676.0607000003</v>
      </c>
      <c r="K514" s="23">
        <v>57.009728128280138</v>
      </c>
    </row>
    <row r="515" spans="1:1024 1034:2047 2057:3070 3080:4093 4103:5116 5126:6139 6149:7162 7172:8185 8195:9208 9218:10231 10241:12288 12298:13311 13321:14334 14344:15357 15367:16380" ht="11.25" customHeight="1" x14ac:dyDescent="0.2">
      <c r="A515" s="31">
        <v>2021</v>
      </c>
    </row>
    <row r="516" spans="1:1024 1034:2047 2057:3070 3080:4093 4103:5116 5126:6139 6149:7162 7172:8185 8195:9208 9218:10231 10241:12288 12298:13311 13321:14334 14344:15357 15367:16380" ht="11.25" customHeight="1" x14ac:dyDescent="0.2">
      <c r="A516" s="19" t="s">
        <v>69</v>
      </c>
      <c r="B516" s="8">
        <v>680207.63371999993</v>
      </c>
      <c r="C516" s="8">
        <v>444301.15600000002</v>
      </c>
      <c r="D516" s="8">
        <v>35694.296340000001</v>
      </c>
      <c r="E516" s="8">
        <v>479995.45234000002</v>
      </c>
      <c r="F516" s="8">
        <v>568079.37647999998</v>
      </c>
      <c r="G516" s="8">
        <v>141582.84662999999</v>
      </c>
      <c r="H516" s="8">
        <v>4057.8812699999994</v>
      </c>
      <c r="I516" s="8">
        <v>2451.3556800000001</v>
      </c>
      <c r="J516" s="8">
        <v>1196166.9124</v>
      </c>
      <c r="K516" s="23">
        <v>56.865611869770348</v>
      </c>
    </row>
    <row r="517" spans="1:1024 1034:2047 2057:3070 3080:4093 4103:5116 5126:6139 6149:7162 7172:8185 8195:9208 9218:10231 10241:12288 12298:13311 13321:14334 14344:15357 15367:16380" ht="11.25" customHeight="1" x14ac:dyDescent="0.2">
      <c r="A517" s="19" t="s">
        <v>70</v>
      </c>
      <c r="B517" s="8">
        <v>691703.69950999995</v>
      </c>
      <c r="C517" s="8">
        <v>441339.40399999998</v>
      </c>
      <c r="D517" s="8">
        <v>35692.771340000007</v>
      </c>
      <c r="E517" s="8">
        <v>477032.17533999996</v>
      </c>
      <c r="F517" s="8">
        <v>604467.23095</v>
      </c>
      <c r="G517" s="8">
        <v>131306.20550000001</v>
      </c>
      <c r="H517" s="8">
        <v>3835.8062100000011</v>
      </c>
      <c r="I517" s="8">
        <v>2882.8666299999995</v>
      </c>
      <c r="J517" s="8">
        <v>1219524.2846299999</v>
      </c>
      <c r="K517" s="23">
        <v>56.719141080479659</v>
      </c>
    </row>
    <row r="518" spans="1:1024 1034:2047 2057:3070 3080:4093 4103:5116 5126:6139 6149:7162 7172:8185 8195:9208 9218:10231 10241:12288 12298:13311 13321:14334 14344:15357 15367:16380" ht="11.25" customHeight="1" x14ac:dyDescent="0.2">
      <c r="A518" s="19" t="s">
        <v>65</v>
      </c>
      <c r="B518" s="8">
        <v>686733.89830999996</v>
      </c>
      <c r="C518" s="8">
        <v>450073.07</v>
      </c>
      <c r="D518" s="8">
        <v>35688.234340000003</v>
      </c>
      <c r="E518" s="8">
        <v>485761.30434000003</v>
      </c>
      <c r="F518" s="8">
        <v>639575.63694999996</v>
      </c>
      <c r="G518" s="8">
        <v>129068.51513</v>
      </c>
      <c r="H518" s="8">
        <v>13702.847159999999</v>
      </c>
      <c r="I518" s="8">
        <v>2960.1860700000002</v>
      </c>
      <c r="J518" s="8">
        <v>1271068.4896499999</v>
      </c>
      <c r="K518" s="23">
        <v>54.028079832196795</v>
      </c>
    </row>
    <row r="519" spans="1:1024 1034:2047 2057:3070 3080:4093 4103:5116 5126:6139 6149:7162 7172:8185 8195:9208 9218:10231 10241:12288 12298:13311 13321:14334 14344:15357 15367:16380" ht="11.25" customHeight="1" x14ac:dyDescent="0.2">
      <c r="A519" s="19" t="s">
        <v>71</v>
      </c>
      <c r="B519" s="8">
        <v>679290.01549000002</v>
      </c>
      <c r="C519" s="8">
        <v>447067.25599999999</v>
      </c>
      <c r="D519" s="8">
        <v>35802.834340000001</v>
      </c>
      <c r="E519" s="8">
        <v>482870.09034</v>
      </c>
      <c r="F519" s="8">
        <v>597506.94575000007</v>
      </c>
      <c r="G519" s="8">
        <v>123806.48898000001</v>
      </c>
      <c r="H519" s="8">
        <v>14616.891109999999</v>
      </c>
      <c r="I519" s="8">
        <v>2963.4512099999997</v>
      </c>
      <c r="J519" s="8">
        <v>1221763.86739</v>
      </c>
      <c r="K519" s="23">
        <v>55.599124644366604</v>
      </c>
    </row>
    <row r="520" spans="1:1024 1034:2047 2057:3070 3080:4093 4103:5116 5126:6139 6149:7162 7172:8185 8195:9208 9218:10231 10241:12288 12298:13311 13321:14334 14344:15357 15367:16380" ht="11.25" customHeight="1" x14ac:dyDescent="0.2">
      <c r="A520" s="19" t="s">
        <v>72</v>
      </c>
      <c r="B520" s="8">
        <v>680013.52740000014</v>
      </c>
      <c r="C520" s="8">
        <v>455044.326</v>
      </c>
      <c r="D520" s="8">
        <v>35959.42684</v>
      </c>
      <c r="E520" s="8">
        <v>491003.75283999997</v>
      </c>
      <c r="F520" s="8">
        <v>588569.97378999996</v>
      </c>
      <c r="G520" s="8">
        <v>125137.23593999998</v>
      </c>
      <c r="H520" s="8">
        <v>13724.552679999997</v>
      </c>
      <c r="I520" s="8">
        <v>2918.1386799999996</v>
      </c>
      <c r="J520" s="8">
        <v>1221353.65393</v>
      </c>
      <c r="K520" s="23">
        <v>55.677037131046568</v>
      </c>
    </row>
    <row r="521" spans="1:1024 1034:2047 2057:3070 3080:4093 4103:5116 5126:6139 6149:7162 7172:8185 8195:9208 9218:10231 10241:12288 12298:13311 13321:14334 14344:15357 15367:16380" ht="11.25" customHeight="1" x14ac:dyDescent="0.2">
      <c r="A521" s="19" t="s">
        <v>66</v>
      </c>
      <c r="B521" s="8">
        <v>693553.67869000009</v>
      </c>
      <c r="C521" s="8">
        <v>451952.71899999998</v>
      </c>
      <c r="D521" s="8">
        <v>36118.783340000002</v>
      </c>
      <c r="E521" s="8">
        <v>488071.50234000001</v>
      </c>
      <c r="F521" s="8">
        <v>616619.92239999992</v>
      </c>
      <c r="G521" s="8">
        <v>105798.66162999999</v>
      </c>
      <c r="H521" s="8">
        <v>13573.868809999998</v>
      </c>
      <c r="I521" s="8">
        <v>5708.2252299999991</v>
      </c>
      <c r="J521" s="8">
        <v>1229772.1804099998</v>
      </c>
      <c r="K521" s="23">
        <v>56.396923734180817</v>
      </c>
    </row>
    <row r="522" spans="1:1024 1034:2047 2057:3070 3080:4093 4103:5116 5126:6139 6149:7162 7172:8185 8195:9208 9218:10231 10241:12288 12298:13311 13321:14334 14344:15357 15367:16380" ht="11.25" customHeight="1" x14ac:dyDescent="0.2">
      <c r="A522" s="19" t="s">
        <v>73</v>
      </c>
      <c r="B522" s="8">
        <v>702265.4540899999</v>
      </c>
      <c r="C522" s="8">
        <v>451969.25300000003</v>
      </c>
      <c r="D522" s="8">
        <v>36321.221840000006</v>
      </c>
      <c r="E522" s="8">
        <v>488290.47484000004</v>
      </c>
      <c r="F522" s="8">
        <v>610615.20529999991</v>
      </c>
      <c r="G522" s="8">
        <v>118273.95898000001</v>
      </c>
      <c r="H522" s="8">
        <v>13706.827360000001</v>
      </c>
      <c r="I522" s="8">
        <v>2325.0516099999991</v>
      </c>
      <c r="J522" s="8">
        <v>1233211.5180899999</v>
      </c>
      <c r="K522" s="23">
        <v>56.946066736197032</v>
      </c>
    </row>
    <row r="523" spans="1:1024 1034:2047 2057:3070 3080:4093 4103:5116 5126:6139 6149:7162 7172:8185 8195:9208 9218:10231 10241:12288 12298:13311 13321:14334 14344:15357 15367:16380" s="8" customFormat="1" ht="11.25" customHeight="1" x14ac:dyDescent="0.2">
      <c r="A523" s="19" t="s">
        <v>74</v>
      </c>
      <c r="B523" s="8">
        <v>798725.62677999993</v>
      </c>
      <c r="C523" s="8">
        <v>455235.92700000003</v>
      </c>
      <c r="D523" s="8">
        <v>36537.821840000004</v>
      </c>
      <c r="E523" s="8">
        <v>491773.74884000001</v>
      </c>
      <c r="F523" s="8">
        <v>599406.81713999994</v>
      </c>
      <c r="G523" s="8">
        <v>132196.04604000002</v>
      </c>
      <c r="H523" s="8">
        <v>13800.72323</v>
      </c>
      <c r="I523" s="8">
        <v>6318.8229699999993</v>
      </c>
      <c r="J523" s="8">
        <v>1243496.1582199999</v>
      </c>
      <c r="K523" s="23">
        <v>64.232255282825662</v>
      </c>
      <c r="L523"/>
      <c r="M523"/>
      <c r="N523"/>
      <c r="O523"/>
      <c r="P523"/>
      <c r="Q523"/>
      <c r="R523"/>
      <c r="S523"/>
      <c r="T523"/>
      <c r="U523"/>
      <c r="V523"/>
      <c r="W523" s="19"/>
      <c r="AG523" s="23"/>
      <c r="AH523" s="19"/>
      <c r="AR523" s="23"/>
      <c r="AS523" s="19"/>
      <c r="BC523" s="23"/>
      <c r="BD523" s="19"/>
      <c r="BN523" s="23"/>
      <c r="BO523" s="19"/>
      <c r="BY523" s="23"/>
      <c r="BZ523" s="19"/>
      <c r="CJ523" s="23"/>
      <c r="CK523" s="19"/>
      <c r="CU523" s="23"/>
      <c r="CV523" s="19"/>
      <c r="DF523" s="23"/>
      <c r="DG523" s="19"/>
      <c r="DQ523" s="23"/>
      <c r="DR523" s="19"/>
      <c r="EB523" s="23"/>
      <c r="EC523" s="19"/>
      <c r="EM523" s="23"/>
      <c r="EN523" s="19"/>
      <c r="EX523" s="23"/>
      <c r="EY523" s="19"/>
      <c r="FI523" s="23"/>
      <c r="FJ523" s="19"/>
      <c r="FT523" s="23"/>
      <c r="FU523" s="19"/>
      <c r="GE523" s="23"/>
      <c r="GF523" s="19"/>
      <c r="GP523" s="23"/>
      <c r="GQ523" s="19"/>
      <c r="HA523" s="23"/>
      <c r="HB523" s="19"/>
      <c r="HL523" s="23"/>
      <c r="HM523" s="19"/>
      <c r="HW523" s="23"/>
      <c r="HX523" s="19"/>
      <c r="IH523" s="23"/>
      <c r="II523" s="19"/>
      <c r="IS523" s="23"/>
      <c r="IT523" s="19"/>
      <c r="JD523" s="23"/>
      <c r="JE523" s="19"/>
      <c r="JO523" s="23"/>
      <c r="JP523" s="19"/>
      <c r="JZ523" s="23"/>
      <c r="KA523" s="19"/>
      <c r="KK523" s="23"/>
      <c r="KL523" s="19"/>
      <c r="KV523" s="23"/>
      <c r="KW523" s="19"/>
      <c r="LG523" s="23"/>
      <c r="LH523" s="19"/>
      <c r="LR523" s="23"/>
      <c r="LS523" s="19"/>
      <c r="MC523" s="23"/>
      <c r="MD523" s="19"/>
      <c r="MN523" s="23"/>
      <c r="MO523" s="19"/>
      <c r="MY523" s="23"/>
      <c r="MZ523" s="19"/>
      <c r="NJ523" s="23"/>
      <c r="NK523" s="19"/>
      <c r="NU523" s="23"/>
      <c r="NV523" s="19"/>
      <c r="OF523" s="23"/>
      <c r="OG523" s="19"/>
      <c r="OQ523" s="23"/>
      <c r="OR523" s="19"/>
      <c r="PB523" s="23"/>
      <c r="PC523" s="19"/>
      <c r="PM523" s="23"/>
      <c r="PN523" s="19"/>
      <c r="PX523" s="23"/>
      <c r="PY523" s="19"/>
      <c r="QI523" s="23"/>
      <c r="QJ523" s="19"/>
      <c r="QT523" s="23"/>
      <c r="QU523" s="19"/>
      <c r="RE523" s="23"/>
      <c r="RF523" s="19"/>
      <c r="RP523" s="23"/>
      <c r="RQ523" s="19"/>
      <c r="SA523" s="23"/>
      <c r="SB523" s="19"/>
      <c r="SL523" s="23"/>
      <c r="SM523" s="19"/>
      <c r="SW523" s="23"/>
      <c r="SX523" s="19"/>
      <c r="TH523" s="23"/>
      <c r="TI523" s="19"/>
      <c r="TS523" s="23"/>
      <c r="TT523" s="19"/>
      <c r="UD523" s="23"/>
      <c r="UE523" s="19"/>
      <c r="UO523" s="23"/>
      <c r="UP523" s="19"/>
      <c r="UZ523" s="23"/>
      <c r="VA523" s="19"/>
      <c r="VK523" s="23"/>
      <c r="VL523" s="19"/>
      <c r="VV523" s="23"/>
      <c r="VW523" s="19"/>
      <c r="WG523" s="23"/>
      <c r="WH523" s="19"/>
      <c r="WR523" s="23"/>
      <c r="WS523" s="19"/>
      <c r="XC523" s="23"/>
      <c r="XD523" s="19"/>
      <c r="XN523" s="23"/>
      <c r="XO523" s="19"/>
      <c r="XY523" s="23"/>
      <c r="XZ523" s="19"/>
      <c r="YJ523" s="23"/>
      <c r="YK523" s="19"/>
      <c r="YU523" s="23"/>
      <c r="YV523" s="19"/>
      <c r="ZF523" s="23"/>
      <c r="ZG523" s="19"/>
      <c r="ZQ523" s="23"/>
      <c r="ZR523" s="19"/>
      <c r="AAB523" s="23"/>
      <c r="AAC523" s="19"/>
      <c r="AAM523" s="23"/>
      <c r="AAN523" s="19"/>
      <c r="AAX523" s="23"/>
      <c r="AAY523" s="19"/>
      <c r="ABI523" s="23"/>
      <c r="ABJ523" s="19"/>
      <c r="ABT523" s="23"/>
      <c r="ABU523" s="19"/>
      <c r="ACE523" s="23"/>
      <c r="ACF523" s="19"/>
      <c r="ACP523" s="23"/>
      <c r="ACQ523" s="19"/>
      <c r="ADA523" s="23"/>
      <c r="ADB523" s="19"/>
      <c r="ADL523" s="23"/>
      <c r="ADM523" s="19"/>
      <c r="ADW523" s="23"/>
      <c r="ADX523" s="19"/>
      <c r="AEH523" s="23"/>
      <c r="AEI523" s="19"/>
      <c r="AES523" s="23"/>
      <c r="AET523" s="19"/>
      <c r="AFD523" s="23"/>
      <c r="AFE523" s="19"/>
      <c r="AFO523" s="23"/>
      <c r="AFP523" s="19"/>
      <c r="AFZ523" s="23"/>
      <c r="AGA523" s="19"/>
      <c r="AGK523" s="23"/>
      <c r="AGL523" s="19"/>
      <c r="AGV523" s="23"/>
      <c r="AGW523" s="19"/>
      <c r="AHG523" s="23"/>
      <c r="AHH523" s="19"/>
      <c r="AHR523" s="23"/>
      <c r="AHS523" s="19"/>
      <c r="AIC523" s="23"/>
      <c r="AID523" s="19"/>
      <c r="AIN523" s="23"/>
      <c r="AIO523" s="19"/>
      <c r="AIY523" s="23"/>
      <c r="AIZ523" s="19"/>
      <c r="AJJ523" s="23"/>
      <c r="AJK523" s="19"/>
      <c r="AJU523" s="23"/>
      <c r="AJV523" s="19"/>
      <c r="AKF523" s="23"/>
      <c r="AKG523" s="19"/>
      <c r="AKQ523" s="23"/>
      <c r="AKR523" s="19"/>
      <c r="ALB523" s="23"/>
      <c r="ALC523" s="19"/>
      <c r="ALM523" s="23"/>
      <c r="ALN523" s="19"/>
      <c r="ALX523" s="23"/>
      <c r="ALY523" s="19"/>
      <c r="AMI523" s="23"/>
      <c r="AMJ523" s="19"/>
      <c r="AMT523" s="23"/>
      <c r="AMU523" s="19"/>
      <c r="ANE523" s="23"/>
      <c r="ANF523" s="19"/>
      <c r="ANP523" s="23"/>
      <c r="ANQ523" s="19"/>
      <c r="AOA523" s="23"/>
      <c r="AOB523" s="19"/>
      <c r="AOL523" s="23"/>
      <c r="AOM523" s="19"/>
      <c r="AOW523" s="23"/>
      <c r="AOX523" s="19"/>
      <c r="APH523" s="23"/>
      <c r="API523" s="19"/>
      <c r="APS523" s="23"/>
      <c r="APT523" s="19"/>
      <c r="AQD523" s="23"/>
      <c r="AQE523" s="19"/>
      <c r="AQO523" s="23"/>
      <c r="AQP523" s="19"/>
      <c r="AQZ523" s="23"/>
      <c r="ARA523" s="19"/>
      <c r="ARK523" s="23"/>
      <c r="ARL523" s="19"/>
      <c r="ARV523" s="23"/>
      <c r="ARW523" s="19"/>
      <c r="ASG523" s="23"/>
      <c r="ASH523" s="19"/>
      <c r="ASR523" s="23"/>
      <c r="ASS523" s="19"/>
      <c r="ATC523" s="23"/>
      <c r="ATD523" s="19"/>
      <c r="ATN523" s="23"/>
      <c r="ATO523" s="19"/>
      <c r="ATY523" s="23"/>
      <c r="ATZ523" s="19"/>
      <c r="AUJ523" s="23"/>
      <c r="AUK523" s="19"/>
      <c r="AUU523" s="23"/>
      <c r="AUV523" s="19"/>
      <c r="AVF523" s="23"/>
      <c r="AVG523" s="19"/>
      <c r="AVQ523" s="23"/>
      <c r="AVR523" s="19"/>
      <c r="AWB523" s="23"/>
      <c r="AWC523" s="19"/>
      <c r="AWM523" s="23"/>
      <c r="AWN523" s="19"/>
      <c r="AWX523" s="23"/>
      <c r="AWY523" s="19"/>
      <c r="AXI523" s="23"/>
      <c r="AXJ523" s="19"/>
      <c r="AXT523" s="23"/>
      <c r="AXU523" s="19"/>
      <c r="AYE523" s="23"/>
      <c r="AYF523" s="19"/>
      <c r="AYP523" s="23"/>
      <c r="AYQ523" s="19"/>
      <c r="AZA523" s="23"/>
      <c r="AZB523" s="19"/>
      <c r="AZL523" s="23"/>
      <c r="AZM523" s="19"/>
      <c r="AZW523" s="23"/>
      <c r="AZX523" s="19"/>
      <c r="BAH523" s="23"/>
      <c r="BAI523" s="19"/>
      <c r="BAS523" s="23"/>
      <c r="BAT523" s="19"/>
      <c r="BBD523" s="23"/>
      <c r="BBE523" s="19"/>
      <c r="BBO523" s="23"/>
      <c r="BBP523" s="19"/>
      <c r="BBZ523" s="23"/>
      <c r="BCA523" s="19"/>
      <c r="BCK523" s="23"/>
      <c r="BCL523" s="19"/>
      <c r="BCV523" s="23"/>
      <c r="BCW523" s="19"/>
      <c r="BDG523" s="23"/>
      <c r="BDH523" s="19"/>
      <c r="BDR523" s="23"/>
      <c r="BDS523" s="19"/>
      <c r="BEC523" s="23"/>
      <c r="BED523" s="19"/>
      <c r="BEN523" s="23"/>
      <c r="BEO523" s="19"/>
      <c r="BEY523" s="23"/>
      <c r="BEZ523" s="19"/>
      <c r="BFJ523" s="23"/>
      <c r="BFK523" s="19"/>
      <c r="BFU523" s="23"/>
      <c r="BFV523" s="19"/>
      <c r="BGF523" s="23"/>
      <c r="BGG523" s="19"/>
      <c r="BGQ523" s="23"/>
      <c r="BGR523" s="19"/>
      <c r="BHB523" s="23"/>
      <c r="BHC523" s="19"/>
      <c r="BHM523" s="23"/>
      <c r="BHN523" s="19"/>
      <c r="BHX523" s="23"/>
      <c r="BHY523" s="19"/>
      <c r="BII523" s="23"/>
      <c r="BIJ523" s="19"/>
      <c r="BIT523" s="23"/>
      <c r="BIU523" s="19"/>
      <c r="BJE523" s="23"/>
      <c r="BJF523" s="19"/>
      <c r="BJP523" s="23"/>
      <c r="BJQ523" s="19"/>
      <c r="BKA523" s="23"/>
      <c r="BKB523" s="19"/>
      <c r="BKL523" s="23"/>
      <c r="BKM523" s="19"/>
      <c r="BKW523" s="23"/>
      <c r="BKX523" s="19"/>
      <c r="BLH523" s="23"/>
      <c r="BLI523" s="19"/>
      <c r="BLS523" s="23"/>
      <c r="BLT523" s="19"/>
      <c r="BMD523" s="23"/>
      <c r="BME523" s="19"/>
      <c r="BMO523" s="23"/>
      <c r="BMP523" s="19"/>
      <c r="BMZ523" s="23"/>
      <c r="BNA523" s="19"/>
      <c r="BNK523" s="23"/>
      <c r="BNL523" s="19"/>
      <c r="BNV523" s="23"/>
      <c r="BNW523" s="19"/>
      <c r="BOG523" s="23"/>
      <c r="BOH523" s="19"/>
      <c r="BOR523" s="23"/>
      <c r="BOS523" s="19"/>
      <c r="BPC523" s="23"/>
      <c r="BPD523" s="19"/>
      <c r="BPN523" s="23"/>
      <c r="BPO523" s="19"/>
      <c r="BPY523" s="23"/>
      <c r="BPZ523" s="19"/>
      <c r="BQJ523" s="23"/>
      <c r="BQK523" s="19"/>
      <c r="BQU523" s="23"/>
      <c r="BQV523" s="19"/>
      <c r="BRF523" s="23"/>
      <c r="BRG523" s="19"/>
      <c r="BRQ523" s="23"/>
      <c r="BRR523" s="19"/>
      <c r="BSB523" s="23"/>
      <c r="BSC523" s="19"/>
      <c r="BSM523" s="23"/>
      <c r="BSN523" s="19"/>
      <c r="BSX523" s="23"/>
      <c r="BSY523" s="19"/>
      <c r="BTI523" s="23"/>
      <c r="BTJ523" s="19"/>
      <c r="BTT523" s="23"/>
      <c r="BTU523" s="19"/>
      <c r="BUE523" s="23"/>
      <c r="BUF523" s="19"/>
      <c r="BUP523" s="23"/>
      <c r="BUQ523" s="19"/>
      <c r="BVA523" s="23"/>
      <c r="BVB523" s="19"/>
      <c r="BVL523" s="23"/>
      <c r="BVM523" s="19"/>
      <c r="BVW523" s="23"/>
      <c r="BVX523" s="19"/>
      <c r="BWH523" s="23"/>
      <c r="BWI523" s="19"/>
      <c r="BWS523" s="23"/>
      <c r="BWT523" s="19"/>
      <c r="BXD523" s="23"/>
      <c r="BXE523" s="19"/>
      <c r="BXO523" s="23"/>
      <c r="BXP523" s="19"/>
      <c r="BXZ523" s="23"/>
      <c r="BYA523" s="19"/>
      <c r="BYK523" s="23"/>
      <c r="BYL523" s="19"/>
      <c r="BYV523" s="23"/>
      <c r="BYW523" s="19"/>
      <c r="BZG523" s="23"/>
      <c r="BZH523" s="19"/>
      <c r="BZR523" s="23"/>
      <c r="BZS523" s="19"/>
      <c r="CAC523" s="23"/>
      <c r="CAD523" s="19"/>
      <c r="CAN523" s="23"/>
      <c r="CAO523" s="19"/>
      <c r="CAY523" s="23"/>
      <c r="CAZ523" s="19"/>
      <c r="CBJ523" s="23"/>
      <c r="CBK523" s="19"/>
      <c r="CBU523" s="23"/>
      <c r="CBV523" s="19"/>
      <c r="CCF523" s="23"/>
      <c r="CCG523" s="19"/>
      <c r="CCQ523" s="23"/>
      <c r="CCR523" s="19"/>
      <c r="CDB523" s="23"/>
      <c r="CDC523" s="19"/>
      <c r="CDM523" s="23"/>
      <c r="CDN523" s="19"/>
      <c r="CDX523" s="23"/>
      <c r="CDY523" s="19"/>
      <c r="CEI523" s="23"/>
      <c r="CEJ523" s="19"/>
      <c r="CET523" s="23"/>
      <c r="CEU523" s="19"/>
      <c r="CFE523" s="23"/>
      <c r="CFF523" s="19"/>
      <c r="CFP523" s="23"/>
      <c r="CFQ523" s="19"/>
      <c r="CGA523" s="23"/>
      <c r="CGB523" s="19"/>
      <c r="CGL523" s="23"/>
      <c r="CGM523" s="19"/>
      <c r="CGW523" s="23"/>
      <c r="CGX523" s="19"/>
      <c r="CHH523" s="23"/>
      <c r="CHI523" s="19"/>
      <c r="CHS523" s="23"/>
      <c r="CHT523" s="19"/>
      <c r="CID523" s="23"/>
      <c r="CIE523" s="19"/>
      <c r="CIO523" s="23"/>
      <c r="CIP523" s="19"/>
      <c r="CIZ523" s="23"/>
      <c r="CJA523" s="19"/>
      <c r="CJK523" s="23"/>
      <c r="CJL523" s="19"/>
      <c r="CJV523" s="23"/>
      <c r="CJW523" s="19"/>
      <c r="CKG523" s="23"/>
      <c r="CKH523" s="19"/>
      <c r="CKR523" s="23"/>
      <c r="CKS523" s="19"/>
      <c r="CLC523" s="23"/>
      <c r="CLD523" s="19"/>
      <c r="CLN523" s="23"/>
      <c r="CLO523" s="19"/>
      <c r="CLY523" s="23"/>
      <c r="CLZ523" s="19"/>
      <c r="CMJ523" s="23"/>
      <c r="CMK523" s="19"/>
      <c r="CMU523" s="23"/>
      <c r="CMV523" s="19"/>
      <c r="CNF523" s="23"/>
      <c r="CNG523" s="19"/>
      <c r="CNQ523" s="23"/>
      <c r="CNR523" s="19"/>
      <c r="COB523" s="23"/>
      <c r="COC523" s="19"/>
      <c r="COM523" s="23"/>
      <c r="CON523" s="19"/>
      <c r="COX523" s="23"/>
      <c r="COY523" s="19"/>
      <c r="CPI523" s="23"/>
      <c r="CPJ523" s="19"/>
      <c r="CPT523" s="23"/>
      <c r="CPU523" s="19"/>
      <c r="CQE523" s="23"/>
      <c r="CQF523" s="19"/>
      <c r="CQP523" s="23"/>
      <c r="CQQ523" s="19"/>
      <c r="CRA523" s="23"/>
      <c r="CRB523" s="19"/>
      <c r="CRL523" s="23"/>
      <c r="CRM523" s="19"/>
      <c r="CRW523" s="23"/>
      <c r="CRX523" s="19"/>
      <c r="CSH523" s="23"/>
      <c r="CSI523" s="19"/>
      <c r="CSS523" s="23"/>
      <c r="CST523" s="19"/>
      <c r="CTD523" s="23"/>
      <c r="CTE523" s="19"/>
      <c r="CTO523" s="23"/>
      <c r="CTP523" s="19"/>
      <c r="CTZ523" s="23"/>
      <c r="CUA523" s="19"/>
      <c r="CUK523" s="23"/>
      <c r="CUL523" s="19"/>
      <c r="CUV523" s="23"/>
      <c r="CUW523" s="19"/>
      <c r="CVG523" s="23"/>
      <c r="CVH523" s="19"/>
      <c r="CVR523" s="23"/>
      <c r="CVS523" s="19"/>
      <c r="CWC523" s="23"/>
      <c r="CWD523" s="19"/>
      <c r="CWN523" s="23"/>
      <c r="CWO523" s="19"/>
      <c r="CWY523" s="23"/>
      <c r="CWZ523" s="19"/>
      <c r="CXJ523" s="23"/>
      <c r="CXK523" s="19"/>
      <c r="CXU523" s="23"/>
      <c r="CXV523" s="19"/>
      <c r="CYF523" s="23"/>
      <c r="CYG523" s="19"/>
      <c r="CYQ523" s="23"/>
      <c r="CYR523" s="19"/>
      <c r="CZB523" s="23"/>
      <c r="CZC523" s="19"/>
      <c r="CZM523" s="23"/>
      <c r="CZN523" s="19"/>
      <c r="CZX523" s="23"/>
      <c r="CZY523" s="19"/>
      <c r="DAI523" s="23"/>
      <c r="DAJ523" s="19"/>
      <c r="DAT523" s="23"/>
      <c r="DAU523" s="19"/>
      <c r="DBE523" s="23"/>
      <c r="DBF523" s="19"/>
      <c r="DBP523" s="23"/>
      <c r="DBQ523" s="19"/>
      <c r="DCA523" s="23"/>
      <c r="DCB523" s="19"/>
      <c r="DCL523" s="23"/>
      <c r="DCM523" s="19"/>
      <c r="DCW523" s="23"/>
      <c r="DCX523" s="19"/>
      <c r="DDH523" s="23"/>
      <c r="DDI523" s="19"/>
      <c r="DDS523" s="23"/>
      <c r="DDT523" s="19"/>
      <c r="DED523" s="23"/>
      <c r="DEE523" s="19"/>
      <c r="DEO523" s="23"/>
      <c r="DEP523" s="19"/>
      <c r="DEZ523" s="23"/>
      <c r="DFA523" s="19"/>
      <c r="DFK523" s="23"/>
      <c r="DFL523" s="19"/>
      <c r="DFV523" s="23"/>
      <c r="DFW523" s="19"/>
      <c r="DGG523" s="23"/>
      <c r="DGH523" s="19"/>
      <c r="DGR523" s="23"/>
      <c r="DGS523" s="19"/>
      <c r="DHC523" s="23"/>
      <c r="DHD523" s="19"/>
      <c r="DHN523" s="23"/>
      <c r="DHO523" s="19"/>
      <c r="DHY523" s="23"/>
      <c r="DHZ523" s="19"/>
      <c r="DIJ523" s="23"/>
      <c r="DIK523" s="19"/>
      <c r="DIU523" s="23"/>
      <c r="DIV523" s="19"/>
      <c r="DJF523" s="23"/>
      <c r="DJG523" s="19"/>
      <c r="DJQ523" s="23"/>
      <c r="DJR523" s="19"/>
      <c r="DKB523" s="23"/>
      <c r="DKC523" s="19"/>
      <c r="DKM523" s="23"/>
      <c r="DKN523" s="19"/>
      <c r="DKX523" s="23"/>
      <c r="DKY523" s="19"/>
      <c r="DLI523" s="23"/>
      <c r="DLJ523" s="19"/>
      <c r="DLT523" s="23"/>
      <c r="DLU523" s="19"/>
      <c r="DME523" s="23"/>
      <c r="DMF523" s="19"/>
      <c r="DMP523" s="23"/>
      <c r="DMQ523" s="19"/>
      <c r="DNA523" s="23"/>
      <c r="DNB523" s="19"/>
      <c r="DNL523" s="23"/>
      <c r="DNM523" s="19"/>
      <c r="DNW523" s="23"/>
      <c r="DNX523" s="19"/>
      <c r="DOH523" s="23"/>
      <c r="DOI523" s="19"/>
      <c r="DOS523" s="23"/>
      <c r="DOT523" s="19"/>
      <c r="DPD523" s="23"/>
      <c r="DPE523" s="19"/>
      <c r="DPO523" s="23"/>
      <c r="DPP523" s="19"/>
      <c r="DPZ523" s="23"/>
      <c r="DQA523" s="19"/>
      <c r="DQK523" s="23"/>
      <c r="DQL523" s="19"/>
      <c r="DQV523" s="23"/>
      <c r="DQW523" s="19"/>
      <c r="DRG523" s="23"/>
      <c r="DRH523" s="19"/>
      <c r="DRR523" s="23"/>
      <c r="DRS523" s="19"/>
      <c r="DSC523" s="23"/>
      <c r="DSD523" s="19"/>
      <c r="DSN523" s="23"/>
      <c r="DSO523" s="19"/>
      <c r="DSY523" s="23"/>
      <c r="DSZ523" s="19"/>
      <c r="DTJ523" s="23"/>
      <c r="DTK523" s="19"/>
      <c r="DTU523" s="23"/>
      <c r="DTV523" s="19"/>
      <c r="DUF523" s="23"/>
      <c r="DUG523" s="19"/>
      <c r="DUQ523" s="23"/>
      <c r="DUR523" s="19"/>
      <c r="DVB523" s="23"/>
      <c r="DVC523" s="19"/>
      <c r="DVM523" s="23"/>
      <c r="DVN523" s="19"/>
      <c r="DVX523" s="23"/>
      <c r="DVY523" s="19"/>
      <c r="DWI523" s="23"/>
      <c r="DWJ523" s="19"/>
      <c r="DWT523" s="23"/>
      <c r="DWU523" s="19"/>
      <c r="DXE523" s="23"/>
      <c r="DXF523" s="19"/>
      <c r="DXP523" s="23"/>
      <c r="DXQ523" s="19"/>
      <c r="DYA523" s="23"/>
      <c r="DYB523" s="19"/>
      <c r="DYL523" s="23"/>
      <c r="DYM523" s="19"/>
      <c r="DYW523" s="23"/>
      <c r="DYX523" s="19"/>
      <c r="DZH523" s="23"/>
      <c r="DZI523" s="19"/>
      <c r="DZS523" s="23"/>
      <c r="DZT523" s="19"/>
      <c r="EAD523" s="23"/>
      <c r="EAE523" s="19"/>
      <c r="EAO523" s="23"/>
      <c r="EAP523" s="19"/>
      <c r="EAZ523" s="23"/>
      <c r="EBA523" s="19"/>
      <c r="EBK523" s="23"/>
      <c r="EBL523" s="19"/>
      <c r="EBV523" s="23"/>
      <c r="EBW523" s="19"/>
      <c r="ECG523" s="23"/>
      <c r="ECH523" s="19"/>
      <c r="ECR523" s="23"/>
      <c r="ECS523" s="19"/>
      <c r="EDC523" s="23"/>
      <c r="EDD523" s="19"/>
      <c r="EDN523" s="23"/>
      <c r="EDO523" s="19"/>
      <c r="EDY523" s="23"/>
      <c r="EDZ523" s="19"/>
      <c r="EEJ523" s="23"/>
      <c r="EEK523" s="19"/>
      <c r="EEU523" s="23"/>
      <c r="EEV523" s="19"/>
      <c r="EFF523" s="23"/>
      <c r="EFG523" s="19"/>
      <c r="EFQ523" s="23"/>
      <c r="EFR523" s="19"/>
      <c r="EGB523" s="23"/>
      <c r="EGC523" s="19"/>
      <c r="EGM523" s="23"/>
      <c r="EGN523" s="19"/>
      <c r="EGX523" s="23"/>
      <c r="EGY523" s="19"/>
      <c r="EHI523" s="23"/>
      <c r="EHJ523" s="19"/>
      <c r="EHT523" s="23"/>
      <c r="EHU523" s="19"/>
      <c r="EIE523" s="23"/>
      <c r="EIF523" s="19"/>
      <c r="EIP523" s="23"/>
      <c r="EIQ523" s="19"/>
      <c r="EJA523" s="23"/>
      <c r="EJB523" s="19"/>
      <c r="EJL523" s="23"/>
      <c r="EJM523" s="19"/>
      <c r="EJW523" s="23"/>
      <c r="EJX523" s="19"/>
      <c r="EKH523" s="23"/>
      <c r="EKI523" s="19"/>
      <c r="EKS523" s="23"/>
      <c r="EKT523" s="19"/>
      <c r="ELD523" s="23"/>
      <c r="ELE523" s="19"/>
      <c r="ELO523" s="23"/>
      <c r="ELP523" s="19"/>
      <c r="ELZ523" s="23"/>
      <c r="EMA523" s="19"/>
      <c r="EMK523" s="23"/>
      <c r="EML523" s="19"/>
      <c r="EMV523" s="23"/>
      <c r="EMW523" s="19"/>
      <c r="ENG523" s="23"/>
      <c r="ENH523" s="19"/>
      <c r="ENR523" s="23"/>
      <c r="ENS523" s="19"/>
      <c r="EOC523" s="23"/>
      <c r="EOD523" s="19"/>
      <c r="EON523" s="23"/>
      <c r="EOO523" s="19"/>
      <c r="EOY523" s="23"/>
      <c r="EOZ523" s="19"/>
      <c r="EPJ523" s="23"/>
      <c r="EPK523" s="19"/>
      <c r="EPU523" s="23"/>
      <c r="EPV523" s="19"/>
      <c r="EQF523" s="23"/>
      <c r="EQG523" s="19"/>
      <c r="EQQ523" s="23"/>
      <c r="EQR523" s="19"/>
      <c r="ERB523" s="23"/>
      <c r="ERC523" s="19"/>
      <c r="ERM523" s="23"/>
      <c r="ERN523" s="19"/>
      <c r="ERX523" s="23"/>
      <c r="ERY523" s="19"/>
      <c r="ESI523" s="23"/>
      <c r="ESJ523" s="19"/>
      <c r="EST523" s="23"/>
      <c r="ESU523" s="19"/>
      <c r="ETE523" s="23"/>
      <c r="ETF523" s="19"/>
      <c r="ETP523" s="23"/>
      <c r="ETQ523" s="19"/>
      <c r="EUA523" s="23"/>
      <c r="EUB523" s="19"/>
      <c r="EUL523" s="23"/>
      <c r="EUM523" s="19"/>
      <c r="EUW523" s="23"/>
      <c r="EUX523" s="19"/>
      <c r="EVH523" s="23"/>
      <c r="EVI523" s="19"/>
      <c r="EVS523" s="23"/>
      <c r="EVT523" s="19"/>
      <c r="EWD523" s="23"/>
      <c r="EWE523" s="19"/>
      <c r="EWO523" s="23"/>
      <c r="EWP523" s="19"/>
      <c r="EWZ523" s="23"/>
      <c r="EXA523" s="19"/>
      <c r="EXK523" s="23"/>
      <c r="EXL523" s="19"/>
      <c r="EXV523" s="23"/>
      <c r="EXW523" s="19"/>
      <c r="EYG523" s="23"/>
      <c r="EYH523" s="19"/>
      <c r="EYR523" s="23"/>
      <c r="EYS523" s="19"/>
      <c r="EZC523" s="23"/>
      <c r="EZD523" s="19"/>
      <c r="EZN523" s="23"/>
      <c r="EZO523" s="19"/>
      <c r="EZY523" s="23"/>
      <c r="EZZ523" s="19"/>
      <c r="FAJ523" s="23"/>
      <c r="FAK523" s="19"/>
      <c r="FAU523" s="23"/>
      <c r="FAV523" s="19"/>
      <c r="FBF523" s="23"/>
      <c r="FBG523" s="19"/>
      <c r="FBQ523" s="23"/>
      <c r="FBR523" s="19"/>
      <c r="FCB523" s="23"/>
      <c r="FCC523" s="19"/>
      <c r="FCM523" s="23"/>
      <c r="FCN523" s="19"/>
      <c r="FCX523" s="23"/>
      <c r="FCY523" s="19"/>
      <c r="FDI523" s="23"/>
      <c r="FDJ523" s="19"/>
      <c r="FDT523" s="23"/>
      <c r="FDU523" s="19"/>
      <c r="FEE523" s="23"/>
      <c r="FEF523" s="19"/>
      <c r="FEP523" s="23"/>
      <c r="FEQ523" s="19"/>
      <c r="FFA523" s="23"/>
      <c r="FFB523" s="19"/>
      <c r="FFL523" s="23"/>
      <c r="FFM523" s="19"/>
      <c r="FFW523" s="23"/>
      <c r="FFX523" s="19"/>
      <c r="FGH523" s="23"/>
      <c r="FGI523" s="19"/>
      <c r="FGS523" s="23"/>
      <c r="FGT523" s="19"/>
      <c r="FHD523" s="23"/>
      <c r="FHE523" s="19"/>
      <c r="FHO523" s="23"/>
      <c r="FHP523" s="19"/>
      <c r="FHZ523" s="23"/>
      <c r="FIA523" s="19"/>
      <c r="FIK523" s="23"/>
      <c r="FIL523" s="19"/>
      <c r="FIV523" s="23"/>
      <c r="FIW523" s="19"/>
      <c r="FJG523" s="23"/>
      <c r="FJH523" s="19"/>
      <c r="FJR523" s="23"/>
      <c r="FJS523" s="19"/>
      <c r="FKC523" s="23"/>
      <c r="FKD523" s="19"/>
      <c r="FKN523" s="23"/>
      <c r="FKO523" s="19"/>
      <c r="FKY523" s="23"/>
      <c r="FKZ523" s="19"/>
      <c r="FLJ523" s="23"/>
      <c r="FLK523" s="19"/>
      <c r="FLU523" s="23"/>
      <c r="FLV523" s="19"/>
      <c r="FMF523" s="23"/>
      <c r="FMG523" s="19"/>
      <c r="FMQ523" s="23"/>
      <c r="FMR523" s="19"/>
      <c r="FNB523" s="23"/>
      <c r="FNC523" s="19"/>
      <c r="FNM523" s="23"/>
      <c r="FNN523" s="19"/>
      <c r="FNX523" s="23"/>
      <c r="FNY523" s="19"/>
      <c r="FOI523" s="23"/>
      <c r="FOJ523" s="19"/>
      <c r="FOT523" s="23"/>
      <c r="FOU523" s="19"/>
      <c r="FPE523" s="23"/>
      <c r="FPF523" s="19"/>
      <c r="FPP523" s="23"/>
      <c r="FPQ523" s="19"/>
      <c r="FQA523" s="23"/>
      <c r="FQB523" s="19"/>
      <c r="FQL523" s="23"/>
      <c r="FQM523" s="19"/>
      <c r="FQW523" s="23"/>
      <c r="FQX523" s="19"/>
      <c r="FRH523" s="23"/>
      <c r="FRI523" s="19"/>
      <c r="FRS523" s="23"/>
      <c r="FRT523" s="19"/>
      <c r="FSD523" s="23"/>
      <c r="FSE523" s="19"/>
      <c r="FSO523" s="23"/>
      <c r="FSP523" s="19"/>
      <c r="FSZ523" s="23"/>
      <c r="FTA523" s="19"/>
      <c r="FTK523" s="23"/>
      <c r="FTL523" s="19"/>
      <c r="FTV523" s="23"/>
      <c r="FTW523" s="19"/>
      <c r="FUG523" s="23"/>
      <c r="FUH523" s="19"/>
      <c r="FUR523" s="23"/>
      <c r="FUS523" s="19"/>
      <c r="FVC523" s="23"/>
      <c r="FVD523" s="19"/>
      <c r="FVN523" s="23"/>
      <c r="FVO523" s="19"/>
      <c r="FVY523" s="23"/>
      <c r="FVZ523" s="19"/>
      <c r="FWJ523" s="23"/>
      <c r="FWK523" s="19"/>
      <c r="FWU523" s="23"/>
      <c r="FWV523" s="19"/>
      <c r="FXF523" s="23"/>
      <c r="FXG523" s="19"/>
      <c r="FXQ523" s="23"/>
      <c r="FXR523" s="19"/>
      <c r="FYB523" s="23"/>
      <c r="FYC523" s="19"/>
      <c r="FYM523" s="23"/>
      <c r="FYN523" s="19"/>
      <c r="FYX523" s="23"/>
      <c r="FYY523" s="19"/>
      <c r="FZI523" s="23"/>
      <c r="FZJ523" s="19"/>
      <c r="FZT523" s="23"/>
      <c r="FZU523" s="19"/>
      <c r="GAE523" s="23"/>
      <c r="GAF523" s="19"/>
      <c r="GAP523" s="23"/>
      <c r="GAQ523" s="19"/>
      <c r="GBA523" s="23"/>
      <c r="GBB523" s="19"/>
      <c r="GBL523" s="23"/>
      <c r="GBM523" s="19"/>
      <c r="GBW523" s="23"/>
      <c r="GBX523" s="19"/>
      <c r="GCH523" s="23"/>
      <c r="GCI523" s="19"/>
      <c r="GCS523" s="23"/>
      <c r="GCT523" s="19"/>
      <c r="GDD523" s="23"/>
      <c r="GDE523" s="19"/>
      <c r="GDO523" s="23"/>
      <c r="GDP523" s="19"/>
      <c r="GDZ523" s="23"/>
      <c r="GEA523" s="19"/>
      <c r="GEK523" s="23"/>
      <c r="GEL523" s="19"/>
      <c r="GEV523" s="23"/>
      <c r="GEW523" s="19"/>
      <c r="GFG523" s="23"/>
      <c r="GFH523" s="19"/>
      <c r="GFR523" s="23"/>
      <c r="GFS523" s="19"/>
      <c r="GGC523" s="23"/>
      <c r="GGD523" s="19"/>
      <c r="GGN523" s="23"/>
      <c r="GGO523" s="19"/>
      <c r="GGY523" s="23"/>
      <c r="GGZ523" s="19"/>
      <c r="GHJ523" s="23"/>
      <c r="GHK523" s="19"/>
      <c r="GHU523" s="23"/>
      <c r="GHV523" s="19"/>
      <c r="GIF523" s="23"/>
      <c r="GIG523" s="19"/>
      <c r="GIQ523" s="23"/>
      <c r="GIR523" s="19"/>
      <c r="GJB523" s="23"/>
      <c r="GJC523" s="19"/>
      <c r="GJM523" s="23"/>
      <c r="GJN523" s="19"/>
      <c r="GJX523" s="23"/>
      <c r="GJY523" s="19"/>
      <c r="GKI523" s="23"/>
      <c r="GKJ523" s="19"/>
      <c r="GKT523" s="23"/>
      <c r="GKU523" s="19"/>
      <c r="GLE523" s="23"/>
      <c r="GLF523" s="19"/>
      <c r="GLP523" s="23"/>
      <c r="GLQ523" s="19"/>
      <c r="GMA523" s="23"/>
      <c r="GMB523" s="19"/>
      <c r="GML523" s="23"/>
      <c r="GMM523" s="19"/>
      <c r="GMW523" s="23"/>
      <c r="GMX523" s="19"/>
      <c r="GNH523" s="23"/>
      <c r="GNI523" s="19"/>
      <c r="GNS523" s="23"/>
      <c r="GNT523" s="19"/>
      <c r="GOD523" s="23"/>
      <c r="GOE523" s="19"/>
      <c r="GOO523" s="23"/>
      <c r="GOP523" s="19"/>
      <c r="GOZ523" s="23"/>
      <c r="GPA523" s="19"/>
      <c r="GPK523" s="23"/>
      <c r="GPL523" s="19"/>
      <c r="GPV523" s="23"/>
      <c r="GPW523" s="19"/>
      <c r="GQG523" s="23"/>
      <c r="GQH523" s="19"/>
      <c r="GQR523" s="23"/>
      <c r="GQS523" s="19"/>
      <c r="GRC523" s="23"/>
      <c r="GRD523" s="19"/>
      <c r="GRN523" s="23"/>
      <c r="GRO523" s="19"/>
      <c r="GRY523" s="23"/>
      <c r="GRZ523" s="19"/>
      <c r="GSJ523" s="23"/>
      <c r="GSK523" s="19"/>
      <c r="GSU523" s="23"/>
      <c r="GSV523" s="19"/>
      <c r="GTF523" s="23"/>
      <c r="GTG523" s="19"/>
      <c r="GTQ523" s="23"/>
      <c r="GTR523" s="19"/>
      <c r="GUB523" s="23"/>
      <c r="GUC523" s="19"/>
      <c r="GUM523" s="23"/>
      <c r="GUN523" s="19"/>
      <c r="GUX523" s="23"/>
      <c r="GUY523" s="19"/>
      <c r="GVI523" s="23"/>
      <c r="GVJ523" s="19"/>
      <c r="GVT523" s="23"/>
      <c r="GVU523" s="19"/>
      <c r="GWE523" s="23"/>
      <c r="GWF523" s="19"/>
      <c r="GWP523" s="23"/>
      <c r="GWQ523" s="19"/>
      <c r="GXA523" s="23"/>
      <c r="GXB523" s="19"/>
      <c r="GXL523" s="23"/>
      <c r="GXM523" s="19"/>
      <c r="GXW523" s="23"/>
      <c r="GXX523" s="19"/>
      <c r="GYH523" s="23"/>
      <c r="GYI523" s="19"/>
      <c r="GYS523" s="23"/>
      <c r="GYT523" s="19"/>
      <c r="GZD523" s="23"/>
      <c r="GZE523" s="19"/>
      <c r="GZO523" s="23"/>
      <c r="GZP523" s="19"/>
      <c r="GZZ523" s="23"/>
      <c r="HAA523" s="19"/>
      <c r="HAK523" s="23"/>
      <c r="HAL523" s="19"/>
      <c r="HAV523" s="23"/>
      <c r="HAW523" s="19"/>
      <c r="HBG523" s="23"/>
      <c r="HBH523" s="19"/>
      <c r="HBR523" s="23"/>
      <c r="HBS523" s="19"/>
      <c r="HCC523" s="23"/>
      <c r="HCD523" s="19"/>
      <c r="HCN523" s="23"/>
      <c r="HCO523" s="19"/>
      <c r="HCY523" s="23"/>
      <c r="HCZ523" s="19"/>
      <c r="HDJ523" s="23"/>
      <c r="HDK523" s="19"/>
      <c r="HDU523" s="23"/>
      <c r="HDV523" s="19"/>
      <c r="HEF523" s="23"/>
      <c r="HEG523" s="19"/>
      <c r="HEQ523" s="23"/>
      <c r="HER523" s="19"/>
      <c r="HFB523" s="23"/>
      <c r="HFC523" s="19"/>
      <c r="HFM523" s="23"/>
      <c r="HFN523" s="19"/>
      <c r="HFX523" s="23"/>
      <c r="HFY523" s="19"/>
      <c r="HGI523" s="23"/>
      <c r="HGJ523" s="19"/>
      <c r="HGT523" s="23"/>
      <c r="HGU523" s="19"/>
      <c r="HHE523" s="23"/>
      <c r="HHF523" s="19"/>
      <c r="HHP523" s="23"/>
      <c r="HHQ523" s="19"/>
      <c r="HIA523" s="23"/>
      <c r="HIB523" s="19"/>
      <c r="HIL523" s="23"/>
      <c r="HIM523" s="19"/>
      <c r="HIW523" s="23"/>
      <c r="HIX523" s="19"/>
      <c r="HJH523" s="23"/>
      <c r="HJI523" s="19"/>
      <c r="HJS523" s="23"/>
      <c r="HJT523" s="19"/>
      <c r="HKD523" s="23"/>
      <c r="HKE523" s="19"/>
      <c r="HKO523" s="23"/>
      <c r="HKP523" s="19"/>
      <c r="HKZ523" s="23"/>
      <c r="HLA523" s="19"/>
      <c r="HLK523" s="23"/>
      <c r="HLL523" s="19"/>
      <c r="HLV523" s="23"/>
      <c r="HLW523" s="19"/>
      <c r="HMG523" s="23"/>
      <c r="HMH523" s="19"/>
      <c r="HMR523" s="23"/>
      <c r="HMS523" s="19"/>
      <c r="HNC523" s="23"/>
      <c r="HND523" s="19"/>
      <c r="HNN523" s="23"/>
      <c r="HNO523" s="19"/>
      <c r="HNY523" s="23"/>
      <c r="HNZ523" s="19"/>
      <c r="HOJ523" s="23"/>
      <c r="HOK523" s="19"/>
      <c r="HOU523" s="23"/>
      <c r="HOV523" s="19"/>
      <c r="HPF523" s="23"/>
      <c r="HPG523" s="19"/>
      <c r="HPQ523" s="23"/>
      <c r="HPR523" s="19"/>
      <c r="HQB523" s="23"/>
      <c r="HQC523" s="19"/>
      <c r="HQM523" s="23"/>
      <c r="HQN523" s="19"/>
      <c r="HQX523" s="23"/>
      <c r="HQY523" s="19"/>
      <c r="HRI523" s="23"/>
      <c r="HRJ523" s="19"/>
      <c r="HRT523" s="23"/>
      <c r="HRU523" s="19"/>
      <c r="HSE523" s="23"/>
      <c r="HSF523" s="19"/>
      <c r="HSP523" s="23"/>
      <c r="HSQ523" s="19"/>
      <c r="HTA523" s="23"/>
      <c r="HTB523" s="19"/>
      <c r="HTL523" s="23"/>
      <c r="HTM523" s="19"/>
      <c r="HTW523" s="23"/>
      <c r="HTX523" s="19"/>
      <c r="HUH523" s="23"/>
      <c r="HUI523" s="19"/>
      <c r="HUS523" s="23"/>
      <c r="HUT523" s="19"/>
      <c r="HVD523" s="23"/>
      <c r="HVE523" s="19"/>
      <c r="HVO523" s="23"/>
      <c r="HVP523" s="19"/>
      <c r="HVZ523" s="23"/>
      <c r="HWA523" s="19"/>
      <c r="HWK523" s="23"/>
      <c r="HWL523" s="19"/>
      <c r="HWV523" s="23"/>
      <c r="HWW523" s="19"/>
      <c r="HXG523" s="23"/>
      <c r="HXH523" s="19"/>
      <c r="HXR523" s="23"/>
      <c r="HXS523" s="19"/>
      <c r="HYC523" s="23"/>
      <c r="HYD523" s="19"/>
      <c r="HYN523" s="23"/>
      <c r="HYO523" s="19"/>
      <c r="HYY523" s="23"/>
      <c r="HYZ523" s="19"/>
      <c r="HZJ523" s="23"/>
      <c r="HZK523" s="19"/>
      <c r="HZU523" s="23"/>
      <c r="HZV523" s="19"/>
      <c r="IAF523" s="23"/>
      <c r="IAG523" s="19"/>
      <c r="IAQ523" s="23"/>
      <c r="IAR523" s="19"/>
      <c r="IBB523" s="23"/>
      <c r="IBC523" s="19"/>
      <c r="IBM523" s="23"/>
      <c r="IBN523" s="19"/>
      <c r="IBX523" s="23"/>
      <c r="IBY523" s="19"/>
      <c r="ICI523" s="23"/>
      <c r="ICJ523" s="19"/>
      <c r="ICT523" s="23"/>
      <c r="ICU523" s="19"/>
      <c r="IDE523" s="23"/>
      <c r="IDF523" s="19"/>
      <c r="IDP523" s="23"/>
      <c r="IDQ523" s="19"/>
      <c r="IEA523" s="23"/>
      <c r="IEB523" s="19"/>
      <c r="IEL523" s="23"/>
      <c r="IEM523" s="19"/>
      <c r="IEW523" s="23"/>
      <c r="IEX523" s="19"/>
      <c r="IFH523" s="23"/>
      <c r="IFI523" s="19"/>
      <c r="IFS523" s="23"/>
      <c r="IFT523" s="19"/>
      <c r="IGD523" s="23"/>
      <c r="IGE523" s="19"/>
      <c r="IGO523" s="23"/>
      <c r="IGP523" s="19"/>
      <c r="IGZ523" s="23"/>
      <c r="IHA523" s="19"/>
      <c r="IHK523" s="23"/>
      <c r="IHL523" s="19"/>
      <c r="IHV523" s="23"/>
      <c r="IHW523" s="19"/>
      <c r="IIG523" s="23"/>
      <c r="IIH523" s="19"/>
      <c r="IIR523" s="23"/>
      <c r="IIS523" s="19"/>
      <c r="IJC523" s="23"/>
      <c r="IJD523" s="19"/>
      <c r="IJN523" s="23"/>
      <c r="IJO523" s="19"/>
      <c r="IJY523" s="23"/>
      <c r="IJZ523" s="19"/>
      <c r="IKJ523" s="23"/>
      <c r="IKK523" s="19"/>
      <c r="IKU523" s="23"/>
      <c r="IKV523" s="19"/>
      <c r="ILF523" s="23"/>
      <c r="ILG523" s="19"/>
      <c r="ILQ523" s="23"/>
      <c r="ILR523" s="19"/>
      <c r="IMB523" s="23"/>
      <c r="IMC523" s="19"/>
      <c r="IMM523" s="23"/>
      <c r="IMN523" s="19"/>
      <c r="IMX523" s="23"/>
      <c r="IMY523" s="19"/>
      <c r="INI523" s="23"/>
      <c r="INJ523" s="19"/>
      <c r="INT523" s="23"/>
      <c r="INU523" s="19"/>
      <c r="IOE523" s="23"/>
      <c r="IOF523" s="19"/>
      <c r="IOP523" s="23"/>
      <c r="IOQ523" s="19"/>
      <c r="IPA523" s="23"/>
      <c r="IPB523" s="19"/>
      <c r="IPL523" s="23"/>
      <c r="IPM523" s="19"/>
      <c r="IPW523" s="23"/>
      <c r="IPX523" s="19"/>
      <c r="IQH523" s="23"/>
      <c r="IQI523" s="19"/>
      <c r="IQS523" s="23"/>
      <c r="IQT523" s="19"/>
      <c r="IRD523" s="23"/>
      <c r="IRE523" s="19"/>
      <c r="IRO523" s="23"/>
      <c r="IRP523" s="19"/>
      <c r="IRZ523" s="23"/>
      <c r="ISA523" s="19"/>
      <c r="ISK523" s="23"/>
      <c r="ISL523" s="19"/>
      <c r="ISV523" s="23"/>
      <c r="ISW523" s="19"/>
      <c r="ITG523" s="23"/>
      <c r="ITH523" s="19"/>
      <c r="ITR523" s="23"/>
      <c r="ITS523" s="19"/>
      <c r="IUC523" s="23"/>
      <c r="IUD523" s="19"/>
      <c r="IUN523" s="23"/>
      <c r="IUO523" s="19"/>
      <c r="IUY523" s="23"/>
      <c r="IUZ523" s="19"/>
      <c r="IVJ523" s="23"/>
      <c r="IVK523" s="19"/>
      <c r="IVU523" s="23"/>
      <c r="IVV523" s="19"/>
      <c r="IWF523" s="23"/>
      <c r="IWG523" s="19"/>
      <c r="IWQ523" s="23"/>
      <c r="IWR523" s="19"/>
      <c r="IXB523" s="23"/>
      <c r="IXC523" s="19"/>
      <c r="IXM523" s="23"/>
      <c r="IXN523" s="19"/>
      <c r="IXX523" s="23"/>
      <c r="IXY523" s="19"/>
      <c r="IYI523" s="23"/>
      <c r="IYJ523" s="19"/>
      <c r="IYT523" s="23"/>
      <c r="IYU523" s="19"/>
      <c r="IZE523" s="23"/>
      <c r="IZF523" s="19"/>
      <c r="IZP523" s="23"/>
      <c r="IZQ523" s="19"/>
      <c r="JAA523" s="23"/>
      <c r="JAB523" s="19"/>
      <c r="JAL523" s="23"/>
      <c r="JAM523" s="19"/>
      <c r="JAW523" s="23"/>
      <c r="JAX523" s="19"/>
      <c r="JBH523" s="23"/>
      <c r="JBI523" s="19"/>
      <c r="JBS523" s="23"/>
      <c r="JBT523" s="19"/>
      <c r="JCD523" s="23"/>
      <c r="JCE523" s="19"/>
      <c r="JCO523" s="23"/>
      <c r="JCP523" s="19"/>
      <c r="JCZ523" s="23"/>
      <c r="JDA523" s="19"/>
      <c r="JDK523" s="23"/>
      <c r="JDL523" s="19"/>
      <c r="JDV523" s="23"/>
      <c r="JDW523" s="19"/>
      <c r="JEG523" s="23"/>
      <c r="JEH523" s="19"/>
      <c r="JER523" s="23"/>
      <c r="JES523" s="19"/>
      <c r="JFC523" s="23"/>
      <c r="JFD523" s="19"/>
      <c r="JFN523" s="23"/>
      <c r="JFO523" s="19"/>
      <c r="JFY523" s="23"/>
      <c r="JFZ523" s="19"/>
      <c r="JGJ523" s="23"/>
      <c r="JGK523" s="19"/>
      <c r="JGU523" s="23"/>
      <c r="JGV523" s="19"/>
      <c r="JHF523" s="23"/>
      <c r="JHG523" s="19"/>
      <c r="JHQ523" s="23"/>
      <c r="JHR523" s="19"/>
      <c r="JIB523" s="23"/>
      <c r="JIC523" s="19"/>
      <c r="JIM523" s="23"/>
      <c r="JIN523" s="19"/>
      <c r="JIX523" s="23"/>
      <c r="JIY523" s="19"/>
      <c r="JJI523" s="23"/>
      <c r="JJJ523" s="19"/>
      <c r="JJT523" s="23"/>
      <c r="JJU523" s="19"/>
      <c r="JKE523" s="23"/>
      <c r="JKF523" s="19"/>
      <c r="JKP523" s="23"/>
      <c r="JKQ523" s="19"/>
      <c r="JLA523" s="23"/>
      <c r="JLB523" s="19"/>
      <c r="JLL523" s="23"/>
      <c r="JLM523" s="19"/>
      <c r="JLW523" s="23"/>
      <c r="JLX523" s="19"/>
      <c r="JMH523" s="23"/>
      <c r="JMI523" s="19"/>
      <c r="JMS523" s="23"/>
      <c r="JMT523" s="19"/>
      <c r="JND523" s="23"/>
      <c r="JNE523" s="19"/>
      <c r="JNO523" s="23"/>
      <c r="JNP523" s="19"/>
      <c r="JNZ523" s="23"/>
      <c r="JOA523" s="19"/>
      <c r="JOK523" s="23"/>
      <c r="JOL523" s="19"/>
      <c r="JOV523" s="23"/>
      <c r="JOW523" s="19"/>
      <c r="JPG523" s="23"/>
      <c r="JPH523" s="19"/>
      <c r="JPR523" s="23"/>
      <c r="JPS523" s="19"/>
      <c r="JQC523" s="23"/>
      <c r="JQD523" s="19"/>
      <c r="JQN523" s="23"/>
      <c r="JQO523" s="19"/>
      <c r="JQY523" s="23"/>
      <c r="JQZ523" s="19"/>
      <c r="JRJ523" s="23"/>
      <c r="JRK523" s="19"/>
      <c r="JRU523" s="23"/>
      <c r="JRV523" s="19"/>
      <c r="JSF523" s="23"/>
      <c r="JSG523" s="19"/>
      <c r="JSQ523" s="23"/>
      <c r="JSR523" s="19"/>
      <c r="JTB523" s="23"/>
      <c r="JTC523" s="19"/>
      <c r="JTM523" s="23"/>
      <c r="JTN523" s="19"/>
      <c r="JTX523" s="23"/>
      <c r="JTY523" s="19"/>
      <c r="JUI523" s="23"/>
      <c r="JUJ523" s="19"/>
      <c r="JUT523" s="23"/>
      <c r="JUU523" s="19"/>
      <c r="JVE523" s="23"/>
      <c r="JVF523" s="19"/>
      <c r="JVP523" s="23"/>
      <c r="JVQ523" s="19"/>
      <c r="JWA523" s="23"/>
      <c r="JWB523" s="19"/>
      <c r="JWL523" s="23"/>
      <c r="JWM523" s="19"/>
      <c r="JWW523" s="23"/>
      <c r="JWX523" s="19"/>
      <c r="JXH523" s="23"/>
      <c r="JXI523" s="19"/>
      <c r="JXS523" s="23"/>
      <c r="JXT523" s="19"/>
      <c r="JYD523" s="23"/>
      <c r="JYE523" s="19"/>
      <c r="JYO523" s="23"/>
      <c r="JYP523" s="19"/>
      <c r="JYZ523" s="23"/>
      <c r="JZA523" s="19"/>
      <c r="JZK523" s="23"/>
      <c r="JZL523" s="19"/>
      <c r="JZV523" s="23"/>
      <c r="JZW523" s="19"/>
      <c r="KAG523" s="23"/>
      <c r="KAH523" s="19"/>
      <c r="KAR523" s="23"/>
      <c r="KAS523" s="19"/>
      <c r="KBC523" s="23"/>
      <c r="KBD523" s="19"/>
      <c r="KBN523" s="23"/>
      <c r="KBO523" s="19"/>
      <c r="KBY523" s="23"/>
      <c r="KBZ523" s="19"/>
      <c r="KCJ523" s="23"/>
      <c r="KCK523" s="19"/>
      <c r="KCU523" s="23"/>
      <c r="KCV523" s="19"/>
      <c r="KDF523" s="23"/>
      <c r="KDG523" s="19"/>
      <c r="KDQ523" s="23"/>
      <c r="KDR523" s="19"/>
      <c r="KEB523" s="23"/>
      <c r="KEC523" s="19"/>
      <c r="KEM523" s="23"/>
      <c r="KEN523" s="19"/>
      <c r="KEX523" s="23"/>
      <c r="KEY523" s="19"/>
      <c r="KFI523" s="23"/>
      <c r="KFJ523" s="19"/>
      <c r="KFT523" s="23"/>
      <c r="KFU523" s="19"/>
      <c r="KGE523" s="23"/>
      <c r="KGF523" s="19"/>
      <c r="KGP523" s="23"/>
      <c r="KGQ523" s="19"/>
      <c r="KHA523" s="23"/>
      <c r="KHB523" s="19"/>
      <c r="KHL523" s="23"/>
      <c r="KHM523" s="19"/>
      <c r="KHW523" s="23"/>
      <c r="KHX523" s="19"/>
      <c r="KIH523" s="23"/>
      <c r="KII523" s="19"/>
      <c r="KIS523" s="23"/>
      <c r="KIT523" s="19"/>
      <c r="KJD523" s="23"/>
      <c r="KJE523" s="19"/>
      <c r="KJO523" s="23"/>
      <c r="KJP523" s="19"/>
      <c r="KJZ523" s="23"/>
      <c r="KKA523" s="19"/>
      <c r="KKK523" s="23"/>
      <c r="KKL523" s="19"/>
      <c r="KKV523" s="23"/>
      <c r="KKW523" s="19"/>
      <c r="KLG523" s="23"/>
      <c r="KLH523" s="19"/>
      <c r="KLR523" s="23"/>
      <c r="KLS523" s="19"/>
      <c r="KMC523" s="23"/>
      <c r="KMD523" s="19"/>
      <c r="KMN523" s="23"/>
      <c r="KMO523" s="19"/>
      <c r="KMY523" s="23"/>
      <c r="KMZ523" s="19"/>
      <c r="KNJ523" s="23"/>
      <c r="KNK523" s="19"/>
      <c r="KNU523" s="23"/>
      <c r="KNV523" s="19"/>
      <c r="KOF523" s="23"/>
      <c r="KOG523" s="19"/>
      <c r="KOQ523" s="23"/>
      <c r="KOR523" s="19"/>
      <c r="KPB523" s="23"/>
      <c r="KPC523" s="19"/>
      <c r="KPM523" s="23"/>
      <c r="KPN523" s="19"/>
      <c r="KPX523" s="23"/>
      <c r="KPY523" s="19"/>
      <c r="KQI523" s="23"/>
      <c r="KQJ523" s="19"/>
      <c r="KQT523" s="23"/>
      <c r="KQU523" s="19"/>
      <c r="KRE523" s="23"/>
      <c r="KRF523" s="19"/>
      <c r="KRP523" s="23"/>
      <c r="KRQ523" s="19"/>
      <c r="KSA523" s="23"/>
      <c r="KSB523" s="19"/>
      <c r="KSL523" s="23"/>
      <c r="KSM523" s="19"/>
      <c r="KSW523" s="23"/>
      <c r="KSX523" s="19"/>
      <c r="KTH523" s="23"/>
      <c r="KTI523" s="19"/>
      <c r="KTS523" s="23"/>
      <c r="KTT523" s="19"/>
      <c r="KUD523" s="23"/>
      <c r="KUE523" s="19"/>
      <c r="KUO523" s="23"/>
      <c r="KUP523" s="19"/>
      <c r="KUZ523" s="23"/>
      <c r="KVA523" s="19"/>
      <c r="KVK523" s="23"/>
      <c r="KVL523" s="19"/>
      <c r="KVV523" s="23"/>
      <c r="KVW523" s="19"/>
      <c r="KWG523" s="23"/>
      <c r="KWH523" s="19"/>
      <c r="KWR523" s="23"/>
      <c r="KWS523" s="19"/>
      <c r="KXC523" s="23"/>
      <c r="KXD523" s="19"/>
      <c r="KXN523" s="23"/>
      <c r="KXO523" s="19"/>
      <c r="KXY523" s="23"/>
      <c r="KXZ523" s="19"/>
      <c r="KYJ523" s="23"/>
      <c r="KYK523" s="19"/>
      <c r="KYU523" s="23"/>
      <c r="KYV523" s="19"/>
      <c r="KZF523" s="23"/>
      <c r="KZG523" s="19"/>
      <c r="KZQ523" s="23"/>
      <c r="KZR523" s="19"/>
      <c r="LAB523" s="23"/>
      <c r="LAC523" s="19"/>
      <c r="LAM523" s="23"/>
      <c r="LAN523" s="19"/>
      <c r="LAX523" s="23"/>
      <c r="LAY523" s="19"/>
      <c r="LBI523" s="23"/>
      <c r="LBJ523" s="19"/>
      <c r="LBT523" s="23"/>
      <c r="LBU523" s="19"/>
      <c r="LCE523" s="23"/>
      <c r="LCF523" s="19"/>
      <c r="LCP523" s="23"/>
      <c r="LCQ523" s="19"/>
      <c r="LDA523" s="23"/>
      <c r="LDB523" s="19"/>
      <c r="LDL523" s="23"/>
      <c r="LDM523" s="19"/>
      <c r="LDW523" s="23"/>
      <c r="LDX523" s="19"/>
      <c r="LEH523" s="23"/>
      <c r="LEI523" s="19"/>
      <c r="LES523" s="23"/>
      <c r="LET523" s="19"/>
      <c r="LFD523" s="23"/>
      <c r="LFE523" s="19"/>
      <c r="LFO523" s="23"/>
      <c r="LFP523" s="19"/>
      <c r="LFZ523" s="23"/>
      <c r="LGA523" s="19"/>
      <c r="LGK523" s="23"/>
      <c r="LGL523" s="19"/>
      <c r="LGV523" s="23"/>
      <c r="LGW523" s="19"/>
      <c r="LHG523" s="23"/>
      <c r="LHH523" s="19"/>
      <c r="LHR523" s="23"/>
      <c r="LHS523" s="19"/>
      <c r="LIC523" s="23"/>
      <c r="LID523" s="19"/>
      <c r="LIN523" s="23"/>
      <c r="LIO523" s="19"/>
      <c r="LIY523" s="23"/>
      <c r="LIZ523" s="19"/>
      <c r="LJJ523" s="23"/>
      <c r="LJK523" s="19"/>
      <c r="LJU523" s="23"/>
      <c r="LJV523" s="19"/>
      <c r="LKF523" s="23"/>
      <c r="LKG523" s="19"/>
      <c r="LKQ523" s="23"/>
      <c r="LKR523" s="19"/>
      <c r="LLB523" s="23"/>
      <c r="LLC523" s="19"/>
      <c r="LLM523" s="23"/>
      <c r="LLN523" s="19"/>
      <c r="LLX523" s="23"/>
      <c r="LLY523" s="19"/>
      <c r="LMI523" s="23"/>
      <c r="LMJ523" s="19"/>
      <c r="LMT523" s="23"/>
      <c r="LMU523" s="19"/>
      <c r="LNE523" s="23"/>
      <c r="LNF523" s="19"/>
      <c r="LNP523" s="23"/>
      <c r="LNQ523" s="19"/>
      <c r="LOA523" s="23"/>
      <c r="LOB523" s="19"/>
      <c r="LOL523" s="23"/>
      <c r="LOM523" s="19"/>
      <c r="LOW523" s="23"/>
      <c r="LOX523" s="19"/>
      <c r="LPH523" s="23"/>
      <c r="LPI523" s="19"/>
      <c r="LPS523" s="23"/>
      <c r="LPT523" s="19"/>
      <c r="LQD523" s="23"/>
      <c r="LQE523" s="19"/>
      <c r="LQO523" s="23"/>
      <c r="LQP523" s="19"/>
      <c r="LQZ523" s="23"/>
      <c r="LRA523" s="19"/>
      <c r="LRK523" s="23"/>
      <c r="LRL523" s="19"/>
      <c r="LRV523" s="23"/>
      <c r="LRW523" s="19"/>
      <c r="LSG523" s="23"/>
      <c r="LSH523" s="19"/>
      <c r="LSR523" s="23"/>
      <c r="LSS523" s="19"/>
      <c r="LTC523" s="23"/>
      <c r="LTD523" s="19"/>
      <c r="LTN523" s="23"/>
      <c r="LTO523" s="19"/>
      <c r="LTY523" s="23"/>
      <c r="LTZ523" s="19"/>
      <c r="LUJ523" s="23"/>
      <c r="LUK523" s="19"/>
      <c r="LUU523" s="23"/>
      <c r="LUV523" s="19"/>
      <c r="LVF523" s="23"/>
      <c r="LVG523" s="19"/>
      <c r="LVQ523" s="23"/>
      <c r="LVR523" s="19"/>
      <c r="LWB523" s="23"/>
      <c r="LWC523" s="19"/>
      <c r="LWM523" s="23"/>
      <c r="LWN523" s="19"/>
      <c r="LWX523" s="23"/>
      <c r="LWY523" s="19"/>
      <c r="LXI523" s="23"/>
      <c r="LXJ523" s="19"/>
      <c r="LXT523" s="23"/>
      <c r="LXU523" s="19"/>
      <c r="LYE523" s="23"/>
      <c r="LYF523" s="19"/>
      <c r="LYP523" s="23"/>
      <c r="LYQ523" s="19"/>
      <c r="LZA523" s="23"/>
      <c r="LZB523" s="19"/>
      <c r="LZL523" s="23"/>
      <c r="LZM523" s="19"/>
      <c r="LZW523" s="23"/>
      <c r="LZX523" s="19"/>
      <c r="MAH523" s="23"/>
      <c r="MAI523" s="19"/>
      <c r="MAS523" s="23"/>
      <c r="MAT523" s="19"/>
      <c r="MBD523" s="23"/>
      <c r="MBE523" s="19"/>
      <c r="MBO523" s="23"/>
      <c r="MBP523" s="19"/>
      <c r="MBZ523" s="23"/>
      <c r="MCA523" s="19"/>
      <c r="MCK523" s="23"/>
      <c r="MCL523" s="19"/>
      <c r="MCV523" s="23"/>
      <c r="MCW523" s="19"/>
      <c r="MDG523" s="23"/>
      <c r="MDH523" s="19"/>
      <c r="MDR523" s="23"/>
      <c r="MDS523" s="19"/>
      <c r="MEC523" s="23"/>
      <c r="MED523" s="19"/>
      <c r="MEN523" s="23"/>
      <c r="MEO523" s="19"/>
      <c r="MEY523" s="23"/>
      <c r="MEZ523" s="19"/>
      <c r="MFJ523" s="23"/>
      <c r="MFK523" s="19"/>
      <c r="MFU523" s="23"/>
      <c r="MFV523" s="19"/>
      <c r="MGF523" s="23"/>
      <c r="MGG523" s="19"/>
      <c r="MGQ523" s="23"/>
      <c r="MGR523" s="19"/>
      <c r="MHB523" s="23"/>
      <c r="MHC523" s="19"/>
      <c r="MHM523" s="23"/>
      <c r="MHN523" s="19"/>
      <c r="MHX523" s="23"/>
      <c r="MHY523" s="19"/>
      <c r="MII523" s="23"/>
      <c r="MIJ523" s="19"/>
      <c r="MIT523" s="23"/>
      <c r="MIU523" s="19"/>
      <c r="MJE523" s="23"/>
      <c r="MJF523" s="19"/>
      <c r="MJP523" s="23"/>
      <c r="MJQ523" s="19"/>
      <c r="MKA523" s="23"/>
      <c r="MKB523" s="19"/>
      <c r="MKL523" s="23"/>
      <c r="MKM523" s="19"/>
      <c r="MKW523" s="23"/>
      <c r="MKX523" s="19"/>
      <c r="MLH523" s="23"/>
      <c r="MLI523" s="19"/>
      <c r="MLS523" s="23"/>
      <c r="MLT523" s="19"/>
      <c r="MMD523" s="23"/>
      <c r="MME523" s="19"/>
      <c r="MMO523" s="23"/>
      <c r="MMP523" s="19"/>
      <c r="MMZ523" s="23"/>
      <c r="MNA523" s="19"/>
      <c r="MNK523" s="23"/>
      <c r="MNL523" s="19"/>
      <c r="MNV523" s="23"/>
      <c r="MNW523" s="19"/>
      <c r="MOG523" s="23"/>
      <c r="MOH523" s="19"/>
      <c r="MOR523" s="23"/>
      <c r="MOS523" s="19"/>
      <c r="MPC523" s="23"/>
      <c r="MPD523" s="19"/>
      <c r="MPN523" s="23"/>
      <c r="MPO523" s="19"/>
      <c r="MPY523" s="23"/>
      <c r="MPZ523" s="19"/>
      <c r="MQJ523" s="23"/>
      <c r="MQK523" s="19"/>
      <c r="MQU523" s="23"/>
      <c r="MQV523" s="19"/>
      <c r="MRF523" s="23"/>
      <c r="MRG523" s="19"/>
      <c r="MRQ523" s="23"/>
      <c r="MRR523" s="19"/>
      <c r="MSB523" s="23"/>
      <c r="MSC523" s="19"/>
      <c r="MSM523" s="23"/>
      <c r="MSN523" s="19"/>
      <c r="MSX523" s="23"/>
      <c r="MSY523" s="19"/>
      <c r="MTI523" s="23"/>
      <c r="MTJ523" s="19"/>
      <c r="MTT523" s="23"/>
      <c r="MTU523" s="19"/>
      <c r="MUE523" s="23"/>
      <c r="MUF523" s="19"/>
      <c r="MUP523" s="23"/>
      <c r="MUQ523" s="19"/>
      <c r="MVA523" s="23"/>
      <c r="MVB523" s="19"/>
      <c r="MVL523" s="23"/>
      <c r="MVM523" s="19"/>
      <c r="MVW523" s="23"/>
      <c r="MVX523" s="19"/>
      <c r="MWH523" s="23"/>
      <c r="MWI523" s="19"/>
      <c r="MWS523" s="23"/>
      <c r="MWT523" s="19"/>
      <c r="MXD523" s="23"/>
      <c r="MXE523" s="19"/>
      <c r="MXO523" s="23"/>
      <c r="MXP523" s="19"/>
      <c r="MXZ523" s="23"/>
      <c r="MYA523" s="19"/>
      <c r="MYK523" s="23"/>
      <c r="MYL523" s="19"/>
      <c r="MYV523" s="23"/>
      <c r="MYW523" s="19"/>
      <c r="MZG523" s="23"/>
      <c r="MZH523" s="19"/>
      <c r="MZR523" s="23"/>
      <c r="MZS523" s="19"/>
      <c r="NAC523" s="23"/>
      <c r="NAD523" s="19"/>
      <c r="NAN523" s="23"/>
      <c r="NAO523" s="19"/>
      <c r="NAY523" s="23"/>
      <c r="NAZ523" s="19"/>
      <c r="NBJ523" s="23"/>
      <c r="NBK523" s="19"/>
      <c r="NBU523" s="23"/>
      <c r="NBV523" s="19"/>
      <c r="NCF523" s="23"/>
      <c r="NCG523" s="19"/>
      <c r="NCQ523" s="23"/>
      <c r="NCR523" s="19"/>
      <c r="NDB523" s="23"/>
      <c r="NDC523" s="19"/>
      <c r="NDM523" s="23"/>
      <c r="NDN523" s="19"/>
      <c r="NDX523" s="23"/>
      <c r="NDY523" s="19"/>
      <c r="NEI523" s="23"/>
      <c r="NEJ523" s="19"/>
      <c r="NET523" s="23"/>
      <c r="NEU523" s="19"/>
      <c r="NFE523" s="23"/>
      <c r="NFF523" s="19"/>
      <c r="NFP523" s="23"/>
      <c r="NFQ523" s="19"/>
      <c r="NGA523" s="23"/>
      <c r="NGB523" s="19"/>
      <c r="NGL523" s="23"/>
      <c r="NGM523" s="19"/>
      <c r="NGW523" s="23"/>
      <c r="NGX523" s="19"/>
      <c r="NHH523" s="23"/>
      <c r="NHI523" s="19"/>
      <c r="NHS523" s="23"/>
      <c r="NHT523" s="19"/>
      <c r="NID523" s="23"/>
      <c r="NIE523" s="19"/>
      <c r="NIO523" s="23"/>
      <c r="NIP523" s="19"/>
      <c r="NIZ523" s="23"/>
      <c r="NJA523" s="19"/>
      <c r="NJK523" s="23"/>
      <c r="NJL523" s="19"/>
      <c r="NJV523" s="23"/>
      <c r="NJW523" s="19"/>
      <c r="NKG523" s="23"/>
      <c r="NKH523" s="19"/>
      <c r="NKR523" s="23"/>
      <c r="NKS523" s="19"/>
      <c r="NLC523" s="23"/>
      <c r="NLD523" s="19"/>
      <c r="NLN523" s="23"/>
      <c r="NLO523" s="19"/>
      <c r="NLY523" s="23"/>
      <c r="NLZ523" s="19"/>
      <c r="NMJ523" s="23"/>
      <c r="NMK523" s="19"/>
      <c r="NMU523" s="23"/>
      <c r="NMV523" s="19"/>
      <c r="NNF523" s="23"/>
      <c r="NNG523" s="19"/>
      <c r="NNQ523" s="23"/>
      <c r="NNR523" s="19"/>
      <c r="NOB523" s="23"/>
      <c r="NOC523" s="19"/>
      <c r="NOM523" s="23"/>
      <c r="NON523" s="19"/>
      <c r="NOX523" s="23"/>
      <c r="NOY523" s="19"/>
      <c r="NPI523" s="23"/>
      <c r="NPJ523" s="19"/>
      <c r="NPT523" s="23"/>
      <c r="NPU523" s="19"/>
      <c r="NQE523" s="23"/>
      <c r="NQF523" s="19"/>
      <c r="NQP523" s="23"/>
      <c r="NQQ523" s="19"/>
      <c r="NRA523" s="23"/>
      <c r="NRB523" s="19"/>
      <c r="NRL523" s="23"/>
      <c r="NRM523" s="19"/>
      <c r="NRW523" s="23"/>
      <c r="NRX523" s="19"/>
      <c r="NSH523" s="23"/>
      <c r="NSI523" s="19"/>
      <c r="NSS523" s="23"/>
      <c r="NST523" s="19"/>
      <c r="NTD523" s="23"/>
      <c r="NTE523" s="19"/>
      <c r="NTO523" s="23"/>
      <c r="NTP523" s="19"/>
      <c r="NTZ523" s="23"/>
      <c r="NUA523" s="19"/>
      <c r="NUK523" s="23"/>
      <c r="NUL523" s="19"/>
      <c r="NUV523" s="23"/>
      <c r="NUW523" s="19"/>
      <c r="NVG523" s="23"/>
      <c r="NVH523" s="19"/>
      <c r="NVR523" s="23"/>
      <c r="NVS523" s="19"/>
      <c r="NWC523" s="23"/>
      <c r="NWD523" s="19"/>
      <c r="NWN523" s="23"/>
      <c r="NWO523" s="19"/>
      <c r="NWY523" s="23"/>
      <c r="NWZ523" s="19"/>
      <c r="NXJ523" s="23"/>
      <c r="NXK523" s="19"/>
      <c r="NXU523" s="23"/>
      <c r="NXV523" s="19"/>
      <c r="NYF523" s="23"/>
      <c r="NYG523" s="19"/>
      <c r="NYQ523" s="23"/>
      <c r="NYR523" s="19"/>
      <c r="NZB523" s="23"/>
      <c r="NZC523" s="19"/>
      <c r="NZM523" s="23"/>
      <c r="NZN523" s="19"/>
      <c r="NZX523" s="23"/>
      <c r="NZY523" s="19"/>
      <c r="OAI523" s="23"/>
      <c r="OAJ523" s="19"/>
      <c r="OAT523" s="23"/>
      <c r="OAU523" s="19"/>
      <c r="OBE523" s="23"/>
      <c r="OBF523" s="19"/>
      <c r="OBP523" s="23"/>
      <c r="OBQ523" s="19"/>
      <c r="OCA523" s="23"/>
      <c r="OCB523" s="19"/>
      <c r="OCL523" s="23"/>
      <c r="OCM523" s="19"/>
      <c r="OCW523" s="23"/>
      <c r="OCX523" s="19"/>
      <c r="ODH523" s="23"/>
      <c r="ODI523" s="19"/>
      <c r="ODS523" s="23"/>
      <c r="ODT523" s="19"/>
      <c r="OED523" s="23"/>
      <c r="OEE523" s="19"/>
      <c r="OEO523" s="23"/>
      <c r="OEP523" s="19"/>
      <c r="OEZ523" s="23"/>
      <c r="OFA523" s="19"/>
      <c r="OFK523" s="23"/>
      <c r="OFL523" s="19"/>
      <c r="OFV523" s="23"/>
      <c r="OFW523" s="19"/>
      <c r="OGG523" s="23"/>
      <c r="OGH523" s="19"/>
      <c r="OGR523" s="23"/>
      <c r="OGS523" s="19"/>
      <c r="OHC523" s="23"/>
      <c r="OHD523" s="19"/>
      <c r="OHN523" s="23"/>
      <c r="OHO523" s="19"/>
      <c r="OHY523" s="23"/>
      <c r="OHZ523" s="19"/>
      <c r="OIJ523" s="23"/>
      <c r="OIK523" s="19"/>
      <c r="OIU523" s="23"/>
      <c r="OIV523" s="19"/>
      <c r="OJF523" s="23"/>
      <c r="OJG523" s="19"/>
      <c r="OJQ523" s="23"/>
      <c r="OJR523" s="19"/>
      <c r="OKB523" s="23"/>
      <c r="OKC523" s="19"/>
      <c r="OKM523" s="23"/>
      <c r="OKN523" s="19"/>
      <c r="OKX523" s="23"/>
      <c r="OKY523" s="19"/>
      <c r="OLI523" s="23"/>
      <c r="OLJ523" s="19"/>
      <c r="OLT523" s="23"/>
      <c r="OLU523" s="19"/>
      <c r="OME523" s="23"/>
      <c r="OMF523" s="19"/>
      <c r="OMP523" s="23"/>
      <c r="OMQ523" s="19"/>
      <c r="ONA523" s="23"/>
      <c r="ONB523" s="19"/>
      <c r="ONL523" s="23"/>
      <c r="ONM523" s="19"/>
      <c r="ONW523" s="23"/>
      <c r="ONX523" s="19"/>
      <c r="OOH523" s="23"/>
      <c r="OOI523" s="19"/>
      <c r="OOS523" s="23"/>
      <c r="OOT523" s="19"/>
      <c r="OPD523" s="23"/>
      <c r="OPE523" s="19"/>
      <c r="OPO523" s="23"/>
      <c r="OPP523" s="19"/>
      <c r="OPZ523" s="23"/>
      <c r="OQA523" s="19"/>
      <c r="OQK523" s="23"/>
      <c r="OQL523" s="19"/>
      <c r="OQV523" s="23"/>
      <c r="OQW523" s="19"/>
      <c r="ORG523" s="23"/>
      <c r="ORH523" s="19"/>
      <c r="ORR523" s="23"/>
      <c r="ORS523" s="19"/>
      <c r="OSC523" s="23"/>
      <c r="OSD523" s="19"/>
      <c r="OSN523" s="23"/>
      <c r="OSO523" s="19"/>
      <c r="OSY523" s="23"/>
      <c r="OSZ523" s="19"/>
      <c r="OTJ523" s="23"/>
      <c r="OTK523" s="19"/>
      <c r="OTU523" s="23"/>
      <c r="OTV523" s="19"/>
      <c r="OUF523" s="23"/>
      <c r="OUG523" s="19"/>
      <c r="OUQ523" s="23"/>
      <c r="OUR523" s="19"/>
      <c r="OVB523" s="23"/>
      <c r="OVC523" s="19"/>
      <c r="OVM523" s="23"/>
      <c r="OVN523" s="19"/>
      <c r="OVX523" s="23"/>
      <c r="OVY523" s="19"/>
      <c r="OWI523" s="23"/>
      <c r="OWJ523" s="19"/>
      <c r="OWT523" s="23"/>
      <c r="OWU523" s="19"/>
      <c r="OXE523" s="23"/>
      <c r="OXF523" s="19"/>
      <c r="OXP523" s="23"/>
      <c r="OXQ523" s="19"/>
      <c r="OYA523" s="23"/>
      <c r="OYB523" s="19"/>
      <c r="OYL523" s="23"/>
      <c r="OYM523" s="19"/>
      <c r="OYW523" s="23"/>
      <c r="OYX523" s="19"/>
      <c r="OZH523" s="23"/>
      <c r="OZI523" s="19"/>
      <c r="OZS523" s="23"/>
      <c r="OZT523" s="19"/>
      <c r="PAD523" s="23"/>
      <c r="PAE523" s="19"/>
      <c r="PAO523" s="23"/>
      <c r="PAP523" s="19"/>
      <c r="PAZ523" s="23"/>
      <c r="PBA523" s="19"/>
      <c r="PBK523" s="23"/>
      <c r="PBL523" s="19"/>
      <c r="PBV523" s="23"/>
      <c r="PBW523" s="19"/>
      <c r="PCG523" s="23"/>
      <c r="PCH523" s="19"/>
      <c r="PCR523" s="23"/>
      <c r="PCS523" s="19"/>
      <c r="PDC523" s="23"/>
      <c r="PDD523" s="19"/>
      <c r="PDN523" s="23"/>
      <c r="PDO523" s="19"/>
      <c r="PDY523" s="23"/>
      <c r="PDZ523" s="19"/>
      <c r="PEJ523" s="23"/>
      <c r="PEK523" s="19"/>
      <c r="PEU523" s="23"/>
      <c r="PEV523" s="19"/>
      <c r="PFF523" s="23"/>
      <c r="PFG523" s="19"/>
      <c r="PFQ523" s="23"/>
      <c r="PFR523" s="19"/>
      <c r="PGB523" s="23"/>
      <c r="PGC523" s="19"/>
      <c r="PGM523" s="23"/>
      <c r="PGN523" s="19"/>
      <c r="PGX523" s="23"/>
      <c r="PGY523" s="19"/>
      <c r="PHI523" s="23"/>
      <c r="PHJ523" s="19"/>
      <c r="PHT523" s="23"/>
      <c r="PHU523" s="19"/>
      <c r="PIE523" s="23"/>
      <c r="PIF523" s="19"/>
      <c r="PIP523" s="23"/>
      <c r="PIQ523" s="19"/>
      <c r="PJA523" s="23"/>
      <c r="PJB523" s="19"/>
      <c r="PJL523" s="23"/>
      <c r="PJM523" s="19"/>
      <c r="PJW523" s="23"/>
      <c r="PJX523" s="19"/>
      <c r="PKH523" s="23"/>
      <c r="PKI523" s="19"/>
      <c r="PKS523" s="23"/>
      <c r="PKT523" s="19"/>
      <c r="PLD523" s="23"/>
      <c r="PLE523" s="19"/>
      <c r="PLO523" s="23"/>
      <c r="PLP523" s="19"/>
      <c r="PLZ523" s="23"/>
      <c r="PMA523" s="19"/>
      <c r="PMK523" s="23"/>
      <c r="PML523" s="19"/>
      <c r="PMV523" s="23"/>
      <c r="PMW523" s="19"/>
      <c r="PNG523" s="23"/>
      <c r="PNH523" s="19"/>
      <c r="PNR523" s="23"/>
      <c r="PNS523" s="19"/>
      <c r="POC523" s="23"/>
      <c r="POD523" s="19"/>
      <c r="PON523" s="23"/>
      <c r="POO523" s="19"/>
      <c r="POY523" s="23"/>
      <c r="POZ523" s="19"/>
      <c r="PPJ523" s="23"/>
      <c r="PPK523" s="19"/>
      <c r="PPU523" s="23"/>
      <c r="PPV523" s="19"/>
      <c r="PQF523" s="23"/>
      <c r="PQG523" s="19"/>
      <c r="PQQ523" s="23"/>
      <c r="PQR523" s="19"/>
      <c r="PRB523" s="23"/>
      <c r="PRC523" s="19"/>
      <c r="PRM523" s="23"/>
      <c r="PRN523" s="19"/>
      <c r="PRX523" s="23"/>
      <c r="PRY523" s="19"/>
      <c r="PSI523" s="23"/>
      <c r="PSJ523" s="19"/>
      <c r="PST523" s="23"/>
      <c r="PSU523" s="19"/>
      <c r="PTE523" s="23"/>
      <c r="PTF523" s="19"/>
      <c r="PTP523" s="23"/>
      <c r="PTQ523" s="19"/>
      <c r="PUA523" s="23"/>
      <c r="PUB523" s="19"/>
      <c r="PUL523" s="23"/>
      <c r="PUM523" s="19"/>
      <c r="PUW523" s="23"/>
      <c r="PUX523" s="19"/>
      <c r="PVH523" s="23"/>
      <c r="PVI523" s="19"/>
      <c r="PVS523" s="23"/>
      <c r="PVT523" s="19"/>
      <c r="PWD523" s="23"/>
      <c r="PWE523" s="19"/>
      <c r="PWO523" s="23"/>
      <c r="PWP523" s="19"/>
      <c r="PWZ523" s="23"/>
      <c r="PXA523" s="19"/>
      <c r="PXK523" s="23"/>
      <c r="PXL523" s="19"/>
      <c r="PXV523" s="23"/>
      <c r="PXW523" s="19"/>
      <c r="PYG523" s="23"/>
      <c r="PYH523" s="19"/>
      <c r="PYR523" s="23"/>
      <c r="PYS523" s="19"/>
      <c r="PZC523" s="23"/>
      <c r="PZD523" s="19"/>
      <c r="PZN523" s="23"/>
      <c r="PZO523" s="19"/>
      <c r="PZY523" s="23"/>
      <c r="PZZ523" s="19"/>
      <c r="QAJ523" s="23"/>
      <c r="QAK523" s="19"/>
      <c r="QAU523" s="23"/>
      <c r="QAV523" s="19"/>
      <c r="QBF523" s="23"/>
      <c r="QBG523" s="19"/>
      <c r="QBQ523" s="23"/>
      <c r="QBR523" s="19"/>
      <c r="QCB523" s="23"/>
      <c r="QCC523" s="19"/>
      <c r="QCM523" s="23"/>
      <c r="QCN523" s="19"/>
      <c r="QCX523" s="23"/>
      <c r="QCY523" s="19"/>
      <c r="QDI523" s="23"/>
      <c r="QDJ523" s="19"/>
      <c r="QDT523" s="23"/>
      <c r="QDU523" s="19"/>
      <c r="QEE523" s="23"/>
      <c r="QEF523" s="19"/>
      <c r="QEP523" s="23"/>
      <c r="QEQ523" s="19"/>
      <c r="QFA523" s="23"/>
      <c r="QFB523" s="19"/>
      <c r="QFL523" s="23"/>
      <c r="QFM523" s="19"/>
      <c r="QFW523" s="23"/>
      <c r="QFX523" s="19"/>
      <c r="QGH523" s="23"/>
      <c r="QGI523" s="19"/>
      <c r="QGS523" s="23"/>
      <c r="QGT523" s="19"/>
      <c r="QHD523" s="23"/>
      <c r="QHE523" s="19"/>
      <c r="QHO523" s="23"/>
      <c r="QHP523" s="19"/>
      <c r="QHZ523" s="23"/>
      <c r="QIA523" s="19"/>
      <c r="QIK523" s="23"/>
      <c r="QIL523" s="19"/>
      <c r="QIV523" s="23"/>
      <c r="QIW523" s="19"/>
      <c r="QJG523" s="23"/>
      <c r="QJH523" s="19"/>
      <c r="QJR523" s="23"/>
      <c r="QJS523" s="19"/>
      <c r="QKC523" s="23"/>
      <c r="QKD523" s="19"/>
      <c r="QKN523" s="23"/>
      <c r="QKO523" s="19"/>
      <c r="QKY523" s="23"/>
      <c r="QKZ523" s="19"/>
      <c r="QLJ523" s="23"/>
      <c r="QLK523" s="19"/>
      <c r="QLU523" s="23"/>
      <c r="QLV523" s="19"/>
      <c r="QMF523" s="23"/>
      <c r="QMG523" s="19"/>
      <c r="QMQ523" s="23"/>
      <c r="QMR523" s="19"/>
      <c r="QNB523" s="23"/>
      <c r="QNC523" s="19"/>
      <c r="QNM523" s="23"/>
      <c r="QNN523" s="19"/>
      <c r="QNX523" s="23"/>
      <c r="QNY523" s="19"/>
      <c r="QOI523" s="23"/>
      <c r="QOJ523" s="19"/>
      <c r="QOT523" s="23"/>
      <c r="QOU523" s="19"/>
      <c r="QPE523" s="23"/>
      <c r="QPF523" s="19"/>
      <c r="QPP523" s="23"/>
      <c r="QPQ523" s="19"/>
      <c r="QQA523" s="23"/>
      <c r="QQB523" s="19"/>
      <c r="QQL523" s="23"/>
      <c r="QQM523" s="19"/>
      <c r="QQW523" s="23"/>
      <c r="QQX523" s="19"/>
      <c r="QRH523" s="23"/>
      <c r="QRI523" s="19"/>
      <c r="QRS523" s="23"/>
      <c r="QRT523" s="19"/>
      <c r="QSD523" s="23"/>
      <c r="QSE523" s="19"/>
      <c r="QSO523" s="23"/>
      <c r="QSP523" s="19"/>
      <c r="QSZ523" s="23"/>
      <c r="QTA523" s="19"/>
      <c r="QTK523" s="23"/>
      <c r="QTL523" s="19"/>
      <c r="QTV523" s="23"/>
      <c r="QTW523" s="19"/>
      <c r="QUG523" s="23"/>
      <c r="QUH523" s="19"/>
      <c r="QUR523" s="23"/>
      <c r="QUS523" s="19"/>
      <c r="QVC523" s="23"/>
      <c r="QVD523" s="19"/>
      <c r="QVN523" s="23"/>
      <c r="QVO523" s="19"/>
      <c r="QVY523" s="23"/>
      <c r="QVZ523" s="19"/>
      <c r="QWJ523" s="23"/>
      <c r="QWK523" s="19"/>
      <c r="QWU523" s="23"/>
      <c r="QWV523" s="19"/>
      <c r="QXF523" s="23"/>
      <c r="QXG523" s="19"/>
      <c r="QXQ523" s="23"/>
      <c r="QXR523" s="19"/>
      <c r="QYB523" s="23"/>
      <c r="QYC523" s="19"/>
      <c r="QYM523" s="23"/>
      <c r="QYN523" s="19"/>
      <c r="QYX523" s="23"/>
      <c r="QYY523" s="19"/>
      <c r="QZI523" s="23"/>
      <c r="QZJ523" s="19"/>
      <c r="QZT523" s="23"/>
      <c r="QZU523" s="19"/>
      <c r="RAE523" s="23"/>
      <c r="RAF523" s="19"/>
      <c r="RAP523" s="23"/>
      <c r="RAQ523" s="19"/>
      <c r="RBA523" s="23"/>
      <c r="RBB523" s="19"/>
      <c r="RBL523" s="23"/>
      <c r="RBM523" s="19"/>
      <c r="RBW523" s="23"/>
      <c r="RBX523" s="19"/>
      <c r="RCH523" s="23"/>
      <c r="RCI523" s="19"/>
      <c r="RCS523" s="23"/>
      <c r="RCT523" s="19"/>
      <c r="RDD523" s="23"/>
      <c r="RDE523" s="19"/>
      <c r="RDO523" s="23"/>
      <c r="RDP523" s="19"/>
      <c r="RDZ523" s="23"/>
      <c r="REA523" s="19"/>
      <c r="REK523" s="23"/>
      <c r="REL523" s="19"/>
      <c r="REV523" s="23"/>
      <c r="REW523" s="19"/>
      <c r="RFG523" s="23"/>
      <c r="RFH523" s="19"/>
      <c r="RFR523" s="23"/>
      <c r="RFS523" s="19"/>
      <c r="RGC523" s="23"/>
      <c r="RGD523" s="19"/>
      <c r="RGN523" s="23"/>
      <c r="RGO523" s="19"/>
      <c r="RGY523" s="23"/>
      <c r="RGZ523" s="19"/>
      <c r="RHJ523" s="23"/>
      <c r="RHK523" s="19"/>
      <c r="RHU523" s="23"/>
      <c r="RHV523" s="19"/>
      <c r="RIF523" s="23"/>
      <c r="RIG523" s="19"/>
      <c r="RIQ523" s="23"/>
      <c r="RIR523" s="19"/>
      <c r="RJB523" s="23"/>
      <c r="RJC523" s="19"/>
      <c r="RJM523" s="23"/>
      <c r="RJN523" s="19"/>
      <c r="RJX523" s="23"/>
      <c r="RJY523" s="19"/>
      <c r="RKI523" s="23"/>
      <c r="RKJ523" s="19"/>
      <c r="RKT523" s="23"/>
      <c r="RKU523" s="19"/>
      <c r="RLE523" s="23"/>
      <c r="RLF523" s="19"/>
      <c r="RLP523" s="23"/>
      <c r="RLQ523" s="19"/>
      <c r="RMA523" s="23"/>
      <c r="RMB523" s="19"/>
      <c r="RML523" s="23"/>
      <c r="RMM523" s="19"/>
      <c r="RMW523" s="23"/>
      <c r="RMX523" s="19"/>
      <c r="RNH523" s="23"/>
      <c r="RNI523" s="19"/>
      <c r="RNS523" s="23"/>
      <c r="RNT523" s="19"/>
      <c r="ROD523" s="23"/>
      <c r="ROE523" s="19"/>
      <c r="ROO523" s="23"/>
      <c r="ROP523" s="19"/>
      <c r="ROZ523" s="23"/>
      <c r="RPA523" s="19"/>
      <c r="RPK523" s="23"/>
      <c r="RPL523" s="19"/>
      <c r="RPV523" s="23"/>
      <c r="RPW523" s="19"/>
      <c r="RQG523" s="23"/>
      <c r="RQH523" s="19"/>
      <c r="RQR523" s="23"/>
      <c r="RQS523" s="19"/>
      <c r="RRC523" s="23"/>
      <c r="RRD523" s="19"/>
      <c r="RRN523" s="23"/>
      <c r="RRO523" s="19"/>
      <c r="RRY523" s="23"/>
      <c r="RRZ523" s="19"/>
      <c r="RSJ523" s="23"/>
      <c r="RSK523" s="19"/>
      <c r="RSU523" s="23"/>
      <c r="RSV523" s="19"/>
      <c r="RTF523" s="23"/>
      <c r="RTG523" s="19"/>
      <c r="RTQ523" s="23"/>
      <c r="RTR523" s="19"/>
      <c r="RUB523" s="23"/>
      <c r="RUC523" s="19"/>
      <c r="RUM523" s="23"/>
      <c r="RUN523" s="19"/>
      <c r="RUX523" s="23"/>
      <c r="RUY523" s="19"/>
      <c r="RVI523" s="23"/>
      <c r="RVJ523" s="19"/>
      <c r="RVT523" s="23"/>
      <c r="RVU523" s="19"/>
      <c r="RWE523" s="23"/>
      <c r="RWF523" s="19"/>
      <c r="RWP523" s="23"/>
      <c r="RWQ523" s="19"/>
      <c r="RXA523" s="23"/>
      <c r="RXB523" s="19"/>
      <c r="RXL523" s="23"/>
      <c r="RXM523" s="19"/>
      <c r="RXW523" s="23"/>
      <c r="RXX523" s="19"/>
      <c r="RYH523" s="23"/>
      <c r="RYI523" s="19"/>
      <c r="RYS523" s="23"/>
      <c r="RYT523" s="19"/>
      <c r="RZD523" s="23"/>
      <c r="RZE523" s="19"/>
      <c r="RZO523" s="23"/>
      <c r="RZP523" s="19"/>
      <c r="RZZ523" s="23"/>
      <c r="SAA523" s="19"/>
      <c r="SAK523" s="23"/>
      <c r="SAL523" s="19"/>
      <c r="SAV523" s="23"/>
      <c r="SAW523" s="19"/>
      <c r="SBG523" s="23"/>
      <c r="SBH523" s="19"/>
      <c r="SBR523" s="23"/>
      <c r="SBS523" s="19"/>
      <c r="SCC523" s="23"/>
      <c r="SCD523" s="19"/>
      <c r="SCN523" s="23"/>
      <c r="SCO523" s="19"/>
      <c r="SCY523" s="23"/>
      <c r="SCZ523" s="19"/>
      <c r="SDJ523" s="23"/>
      <c r="SDK523" s="19"/>
      <c r="SDU523" s="23"/>
      <c r="SDV523" s="19"/>
      <c r="SEF523" s="23"/>
      <c r="SEG523" s="19"/>
      <c r="SEQ523" s="23"/>
      <c r="SER523" s="19"/>
      <c r="SFB523" s="23"/>
      <c r="SFC523" s="19"/>
      <c r="SFM523" s="23"/>
      <c r="SFN523" s="19"/>
      <c r="SFX523" s="23"/>
      <c r="SFY523" s="19"/>
      <c r="SGI523" s="23"/>
      <c r="SGJ523" s="19"/>
      <c r="SGT523" s="23"/>
      <c r="SGU523" s="19"/>
      <c r="SHE523" s="23"/>
      <c r="SHF523" s="19"/>
      <c r="SHP523" s="23"/>
      <c r="SHQ523" s="19"/>
      <c r="SIA523" s="23"/>
      <c r="SIB523" s="19"/>
      <c r="SIL523" s="23"/>
      <c r="SIM523" s="19"/>
      <c r="SIW523" s="23"/>
      <c r="SIX523" s="19"/>
      <c r="SJH523" s="23"/>
      <c r="SJI523" s="19"/>
      <c r="SJS523" s="23"/>
      <c r="SJT523" s="19"/>
      <c r="SKD523" s="23"/>
      <c r="SKE523" s="19"/>
      <c r="SKO523" s="23"/>
      <c r="SKP523" s="19"/>
      <c r="SKZ523" s="23"/>
      <c r="SLA523" s="19"/>
      <c r="SLK523" s="23"/>
      <c r="SLL523" s="19"/>
      <c r="SLV523" s="23"/>
      <c r="SLW523" s="19"/>
      <c r="SMG523" s="23"/>
      <c r="SMH523" s="19"/>
      <c r="SMR523" s="23"/>
      <c r="SMS523" s="19"/>
      <c r="SNC523" s="23"/>
      <c r="SND523" s="19"/>
      <c r="SNN523" s="23"/>
      <c r="SNO523" s="19"/>
      <c r="SNY523" s="23"/>
      <c r="SNZ523" s="19"/>
      <c r="SOJ523" s="23"/>
      <c r="SOK523" s="19"/>
      <c r="SOU523" s="23"/>
      <c r="SOV523" s="19"/>
      <c r="SPF523" s="23"/>
      <c r="SPG523" s="19"/>
      <c r="SPQ523" s="23"/>
      <c r="SPR523" s="19"/>
      <c r="SQB523" s="23"/>
      <c r="SQC523" s="19"/>
      <c r="SQM523" s="23"/>
      <c r="SQN523" s="19"/>
      <c r="SQX523" s="23"/>
      <c r="SQY523" s="19"/>
      <c r="SRI523" s="23"/>
      <c r="SRJ523" s="19"/>
      <c r="SRT523" s="23"/>
      <c r="SRU523" s="19"/>
      <c r="SSE523" s="23"/>
      <c r="SSF523" s="19"/>
      <c r="SSP523" s="23"/>
      <c r="SSQ523" s="19"/>
      <c r="STA523" s="23"/>
      <c r="STB523" s="19"/>
      <c r="STL523" s="23"/>
      <c r="STM523" s="19"/>
      <c r="STW523" s="23"/>
      <c r="STX523" s="19"/>
      <c r="SUH523" s="23"/>
      <c r="SUI523" s="19"/>
      <c r="SUS523" s="23"/>
      <c r="SUT523" s="19"/>
      <c r="SVD523" s="23"/>
      <c r="SVE523" s="19"/>
      <c r="SVO523" s="23"/>
      <c r="SVP523" s="19"/>
      <c r="SVZ523" s="23"/>
      <c r="SWA523" s="19"/>
      <c r="SWK523" s="23"/>
      <c r="SWL523" s="19"/>
      <c r="SWV523" s="23"/>
      <c r="SWW523" s="19"/>
      <c r="SXG523" s="23"/>
      <c r="SXH523" s="19"/>
      <c r="SXR523" s="23"/>
      <c r="SXS523" s="19"/>
      <c r="SYC523" s="23"/>
      <c r="SYD523" s="19"/>
      <c r="SYN523" s="23"/>
      <c r="SYO523" s="19"/>
      <c r="SYY523" s="23"/>
      <c r="SYZ523" s="19"/>
      <c r="SZJ523" s="23"/>
      <c r="SZK523" s="19"/>
      <c r="SZU523" s="23"/>
      <c r="SZV523" s="19"/>
      <c r="TAF523" s="23"/>
      <c r="TAG523" s="19"/>
      <c r="TAQ523" s="23"/>
      <c r="TAR523" s="19"/>
      <c r="TBB523" s="23"/>
      <c r="TBC523" s="19"/>
      <c r="TBM523" s="23"/>
      <c r="TBN523" s="19"/>
      <c r="TBX523" s="23"/>
      <c r="TBY523" s="19"/>
      <c r="TCI523" s="23"/>
      <c r="TCJ523" s="19"/>
      <c r="TCT523" s="23"/>
      <c r="TCU523" s="19"/>
      <c r="TDE523" s="23"/>
      <c r="TDF523" s="19"/>
      <c r="TDP523" s="23"/>
      <c r="TDQ523" s="19"/>
      <c r="TEA523" s="23"/>
      <c r="TEB523" s="19"/>
      <c r="TEL523" s="23"/>
      <c r="TEM523" s="19"/>
      <c r="TEW523" s="23"/>
      <c r="TEX523" s="19"/>
      <c r="TFH523" s="23"/>
      <c r="TFI523" s="19"/>
      <c r="TFS523" s="23"/>
      <c r="TFT523" s="19"/>
      <c r="TGD523" s="23"/>
      <c r="TGE523" s="19"/>
      <c r="TGO523" s="23"/>
      <c r="TGP523" s="19"/>
      <c r="TGZ523" s="23"/>
      <c r="THA523" s="19"/>
      <c r="THK523" s="23"/>
      <c r="THL523" s="19"/>
      <c r="THV523" s="23"/>
      <c r="THW523" s="19"/>
      <c r="TIG523" s="23"/>
      <c r="TIH523" s="19"/>
      <c r="TIR523" s="23"/>
      <c r="TIS523" s="19"/>
      <c r="TJC523" s="23"/>
      <c r="TJD523" s="19"/>
      <c r="TJN523" s="23"/>
      <c r="TJO523" s="19"/>
      <c r="TJY523" s="23"/>
      <c r="TJZ523" s="19"/>
      <c r="TKJ523" s="23"/>
      <c r="TKK523" s="19"/>
      <c r="TKU523" s="23"/>
      <c r="TKV523" s="19"/>
      <c r="TLF523" s="23"/>
      <c r="TLG523" s="19"/>
      <c r="TLQ523" s="23"/>
      <c r="TLR523" s="19"/>
      <c r="TMB523" s="23"/>
      <c r="TMC523" s="19"/>
      <c r="TMM523" s="23"/>
      <c r="TMN523" s="19"/>
      <c r="TMX523" s="23"/>
      <c r="TMY523" s="19"/>
      <c r="TNI523" s="23"/>
      <c r="TNJ523" s="19"/>
      <c r="TNT523" s="23"/>
      <c r="TNU523" s="19"/>
      <c r="TOE523" s="23"/>
      <c r="TOF523" s="19"/>
      <c r="TOP523" s="23"/>
      <c r="TOQ523" s="19"/>
      <c r="TPA523" s="23"/>
      <c r="TPB523" s="19"/>
      <c r="TPL523" s="23"/>
      <c r="TPM523" s="19"/>
      <c r="TPW523" s="23"/>
      <c r="TPX523" s="19"/>
      <c r="TQH523" s="23"/>
      <c r="TQI523" s="19"/>
      <c r="TQS523" s="23"/>
      <c r="TQT523" s="19"/>
      <c r="TRD523" s="23"/>
      <c r="TRE523" s="19"/>
      <c r="TRO523" s="23"/>
      <c r="TRP523" s="19"/>
      <c r="TRZ523" s="23"/>
      <c r="TSA523" s="19"/>
      <c r="TSK523" s="23"/>
      <c r="TSL523" s="19"/>
      <c r="TSV523" s="23"/>
      <c r="TSW523" s="19"/>
      <c r="TTG523" s="23"/>
      <c r="TTH523" s="19"/>
      <c r="TTR523" s="23"/>
      <c r="TTS523" s="19"/>
      <c r="TUC523" s="23"/>
      <c r="TUD523" s="19"/>
      <c r="TUN523" s="23"/>
      <c r="TUO523" s="19"/>
      <c r="TUY523" s="23"/>
      <c r="TUZ523" s="19"/>
      <c r="TVJ523" s="23"/>
      <c r="TVK523" s="19"/>
      <c r="TVU523" s="23"/>
      <c r="TVV523" s="19"/>
      <c r="TWF523" s="23"/>
      <c r="TWG523" s="19"/>
      <c r="TWQ523" s="23"/>
      <c r="TWR523" s="19"/>
      <c r="TXB523" s="23"/>
      <c r="TXC523" s="19"/>
      <c r="TXM523" s="23"/>
      <c r="TXN523" s="19"/>
      <c r="TXX523" s="23"/>
      <c r="TXY523" s="19"/>
      <c r="TYI523" s="23"/>
      <c r="TYJ523" s="19"/>
      <c r="TYT523" s="23"/>
      <c r="TYU523" s="19"/>
      <c r="TZE523" s="23"/>
      <c r="TZF523" s="19"/>
      <c r="TZP523" s="23"/>
      <c r="TZQ523" s="19"/>
      <c r="UAA523" s="23"/>
      <c r="UAB523" s="19"/>
      <c r="UAL523" s="23"/>
      <c r="UAM523" s="19"/>
      <c r="UAW523" s="23"/>
      <c r="UAX523" s="19"/>
      <c r="UBH523" s="23"/>
      <c r="UBI523" s="19"/>
      <c r="UBS523" s="23"/>
      <c r="UBT523" s="19"/>
      <c r="UCD523" s="23"/>
      <c r="UCE523" s="19"/>
      <c r="UCO523" s="23"/>
      <c r="UCP523" s="19"/>
      <c r="UCZ523" s="23"/>
      <c r="UDA523" s="19"/>
      <c r="UDK523" s="23"/>
      <c r="UDL523" s="19"/>
      <c r="UDV523" s="23"/>
      <c r="UDW523" s="19"/>
      <c r="UEG523" s="23"/>
      <c r="UEH523" s="19"/>
      <c r="UER523" s="23"/>
      <c r="UES523" s="19"/>
      <c r="UFC523" s="23"/>
      <c r="UFD523" s="19"/>
      <c r="UFN523" s="23"/>
      <c r="UFO523" s="19"/>
      <c r="UFY523" s="23"/>
      <c r="UFZ523" s="19"/>
      <c r="UGJ523" s="23"/>
      <c r="UGK523" s="19"/>
      <c r="UGU523" s="23"/>
      <c r="UGV523" s="19"/>
      <c r="UHF523" s="23"/>
      <c r="UHG523" s="19"/>
      <c r="UHQ523" s="23"/>
      <c r="UHR523" s="19"/>
      <c r="UIB523" s="23"/>
      <c r="UIC523" s="19"/>
      <c r="UIM523" s="23"/>
      <c r="UIN523" s="19"/>
      <c r="UIX523" s="23"/>
      <c r="UIY523" s="19"/>
      <c r="UJI523" s="23"/>
      <c r="UJJ523" s="19"/>
      <c r="UJT523" s="23"/>
      <c r="UJU523" s="19"/>
      <c r="UKE523" s="23"/>
      <c r="UKF523" s="19"/>
      <c r="UKP523" s="23"/>
      <c r="UKQ523" s="19"/>
      <c r="ULA523" s="23"/>
      <c r="ULB523" s="19"/>
      <c r="ULL523" s="23"/>
      <c r="ULM523" s="19"/>
      <c r="ULW523" s="23"/>
      <c r="ULX523" s="19"/>
      <c r="UMH523" s="23"/>
      <c r="UMI523" s="19"/>
      <c r="UMS523" s="23"/>
      <c r="UMT523" s="19"/>
      <c r="UND523" s="23"/>
      <c r="UNE523" s="19"/>
      <c r="UNO523" s="23"/>
      <c r="UNP523" s="19"/>
      <c r="UNZ523" s="23"/>
      <c r="UOA523" s="19"/>
      <c r="UOK523" s="23"/>
      <c r="UOL523" s="19"/>
      <c r="UOV523" s="23"/>
      <c r="UOW523" s="19"/>
      <c r="UPG523" s="23"/>
      <c r="UPH523" s="19"/>
      <c r="UPR523" s="23"/>
      <c r="UPS523" s="19"/>
      <c r="UQC523" s="23"/>
      <c r="UQD523" s="19"/>
      <c r="UQN523" s="23"/>
      <c r="UQO523" s="19"/>
      <c r="UQY523" s="23"/>
      <c r="UQZ523" s="19"/>
      <c r="URJ523" s="23"/>
      <c r="URK523" s="19"/>
      <c r="URU523" s="23"/>
      <c r="URV523" s="19"/>
      <c r="USF523" s="23"/>
      <c r="USG523" s="19"/>
      <c r="USQ523" s="23"/>
      <c r="USR523" s="19"/>
      <c r="UTB523" s="23"/>
      <c r="UTC523" s="19"/>
      <c r="UTM523" s="23"/>
      <c r="UTN523" s="19"/>
      <c r="UTX523" s="23"/>
      <c r="UTY523" s="19"/>
      <c r="UUI523" s="23"/>
      <c r="UUJ523" s="19"/>
      <c r="UUT523" s="23"/>
      <c r="UUU523" s="19"/>
      <c r="UVE523" s="23"/>
      <c r="UVF523" s="19"/>
      <c r="UVP523" s="23"/>
      <c r="UVQ523" s="19"/>
      <c r="UWA523" s="23"/>
      <c r="UWB523" s="19"/>
      <c r="UWL523" s="23"/>
      <c r="UWM523" s="19"/>
      <c r="UWW523" s="23"/>
      <c r="UWX523" s="19"/>
      <c r="UXH523" s="23"/>
      <c r="UXI523" s="19"/>
      <c r="UXS523" s="23"/>
      <c r="UXT523" s="19"/>
      <c r="UYD523" s="23"/>
      <c r="UYE523" s="19"/>
      <c r="UYO523" s="23"/>
      <c r="UYP523" s="19"/>
      <c r="UYZ523" s="23"/>
      <c r="UZA523" s="19"/>
      <c r="UZK523" s="23"/>
      <c r="UZL523" s="19"/>
      <c r="UZV523" s="23"/>
      <c r="UZW523" s="19"/>
      <c r="VAG523" s="23"/>
      <c r="VAH523" s="19"/>
      <c r="VAR523" s="23"/>
      <c r="VAS523" s="19"/>
      <c r="VBC523" s="23"/>
      <c r="VBD523" s="19"/>
      <c r="VBN523" s="23"/>
      <c r="VBO523" s="19"/>
      <c r="VBY523" s="23"/>
      <c r="VBZ523" s="19"/>
      <c r="VCJ523" s="23"/>
      <c r="VCK523" s="19"/>
      <c r="VCU523" s="23"/>
      <c r="VCV523" s="19"/>
      <c r="VDF523" s="23"/>
      <c r="VDG523" s="19"/>
      <c r="VDQ523" s="23"/>
      <c r="VDR523" s="19"/>
      <c r="VEB523" s="23"/>
      <c r="VEC523" s="19"/>
      <c r="VEM523" s="23"/>
      <c r="VEN523" s="19"/>
      <c r="VEX523" s="23"/>
      <c r="VEY523" s="19"/>
      <c r="VFI523" s="23"/>
      <c r="VFJ523" s="19"/>
      <c r="VFT523" s="23"/>
      <c r="VFU523" s="19"/>
      <c r="VGE523" s="23"/>
      <c r="VGF523" s="19"/>
      <c r="VGP523" s="23"/>
      <c r="VGQ523" s="19"/>
      <c r="VHA523" s="23"/>
      <c r="VHB523" s="19"/>
      <c r="VHL523" s="23"/>
      <c r="VHM523" s="19"/>
      <c r="VHW523" s="23"/>
      <c r="VHX523" s="19"/>
      <c r="VIH523" s="23"/>
      <c r="VII523" s="19"/>
      <c r="VIS523" s="23"/>
      <c r="VIT523" s="19"/>
      <c r="VJD523" s="23"/>
      <c r="VJE523" s="19"/>
      <c r="VJO523" s="23"/>
      <c r="VJP523" s="19"/>
      <c r="VJZ523" s="23"/>
      <c r="VKA523" s="19"/>
      <c r="VKK523" s="23"/>
      <c r="VKL523" s="19"/>
      <c r="VKV523" s="23"/>
      <c r="VKW523" s="19"/>
      <c r="VLG523" s="23"/>
      <c r="VLH523" s="19"/>
      <c r="VLR523" s="23"/>
      <c r="VLS523" s="19"/>
      <c r="VMC523" s="23"/>
      <c r="VMD523" s="19"/>
      <c r="VMN523" s="23"/>
      <c r="VMO523" s="19"/>
      <c r="VMY523" s="23"/>
      <c r="VMZ523" s="19"/>
      <c r="VNJ523" s="23"/>
      <c r="VNK523" s="19"/>
      <c r="VNU523" s="23"/>
      <c r="VNV523" s="19"/>
      <c r="VOF523" s="23"/>
      <c r="VOG523" s="19"/>
      <c r="VOQ523" s="23"/>
      <c r="VOR523" s="19"/>
      <c r="VPB523" s="23"/>
      <c r="VPC523" s="19"/>
      <c r="VPM523" s="23"/>
      <c r="VPN523" s="19"/>
      <c r="VPX523" s="23"/>
      <c r="VPY523" s="19"/>
      <c r="VQI523" s="23"/>
      <c r="VQJ523" s="19"/>
      <c r="VQT523" s="23"/>
      <c r="VQU523" s="19"/>
      <c r="VRE523" s="23"/>
      <c r="VRF523" s="19"/>
      <c r="VRP523" s="23"/>
      <c r="VRQ523" s="19"/>
      <c r="VSA523" s="23"/>
      <c r="VSB523" s="19"/>
      <c r="VSL523" s="23"/>
      <c r="VSM523" s="19"/>
      <c r="VSW523" s="23"/>
      <c r="VSX523" s="19"/>
      <c r="VTH523" s="23"/>
      <c r="VTI523" s="19"/>
      <c r="VTS523" s="23"/>
      <c r="VTT523" s="19"/>
      <c r="VUD523" s="23"/>
      <c r="VUE523" s="19"/>
      <c r="VUO523" s="23"/>
      <c r="VUP523" s="19"/>
      <c r="VUZ523" s="23"/>
      <c r="VVA523" s="19"/>
      <c r="VVK523" s="23"/>
      <c r="VVL523" s="19"/>
      <c r="VVV523" s="23"/>
      <c r="VVW523" s="19"/>
      <c r="VWG523" s="23"/>
      <c r="VWH523" s="19"/>
      <c r="VWR523" s="23"/>
      <c r="VWS523" s="19"/>
      <c r="VXC523" s="23"/>
      <c r="VXD523" s="19"/>
      <c r="VXN523" s="23"/>
      <c r="VXO523" s="19"/>
      <c r="VXY523" s="23"/>
      <c r="VXZ523" s="19"/>
      <c r="VYJ523" s="23"/>
      <c r="VYK523" s="19"/>
      <c r="VYU523" s="23"/>
      <c r="VYV523" s="19"/>
      <c r="VZF523" s="23"/>
      <c r="VZG523" s="19"/>
      <c r="VZQ523" s="23"/>
      <c r="VZR523" s="19"/>
      <c r="WAB523" s="23"/>
      <c r="WAC523" s="19"/>
      <c r="WAM523" s="23"/>
      <c r="WAN523" s="19"/>
      <c r="WAX523" s="23"/>
      <c r="WAY523" s="19"/>
      <c r="WBI523" s="23"/>
      <c r="WBJ523" s="19"/>
      <c r="WBT523" s="23"/>
      <c r="WBU523" s="19"/>
      <c r="WCE523" s="23"/>
      <c r="WCF523" s="19"/>
      <c r="WCP523" s="23"/>
      <c r="WCQ523" s="19"/>
      <c r="WDA523" s="23"/>
      <c r="WDB523" s="19"/>
      <c r="WDL523" s="23"/>
      <c r="WDM523" s="19"/>
      <c r="WDW523" s="23"/>
      <c r="WDX523" s="19"/>
      <c r="WEH523" s="23"/>
      <c r="WEI523" s="19"/>
      <c r="WES523" s="23"/>
      <c r="WET523" s="19"/>
      <c r="WFD523" s="23"/>
      <c r="WFE523" s="19"/>
      <c r="WFO523" s="23"/>
      <c r="WFP523" s="19"/>
      <c r="WFZ523" s="23"/>
      <c r="WGA523" s="19"/>
      <c r="WGK523" s="23"/>
      <c r="WGL523" s="19"/>
      <c r="WGV523" s="23"/>
      <c r="WGW523" s="19"/>
      <c r="WHG523" s="23"/>
      <c r="WHH523" s="19"/>
      <c r="WHR523" s="23"/>
      <c r="WHS523" s="19"/>
      <c r="WIC523" s="23"/>
      <c r="WID523" s="19"/>
      <c r="WIN523" s="23"/>
      <c r="WIO523" s="19"/>
      <c r="WIY523" s="23"/>
      <c r="WIZ523" s="19"/>
      <c r="WJJ523" s="23"/>
      <c r="WJK523" s="19"/>
      <c r="WJU523" s="23"/>
      <c r="WJV523" s="19"/>
      <c r="WKF523" s="23"/>
      <c r="WKG523" s="19"/>
      <c r="WKQ523" s="23"/>
      <c r="WKR523" s="19"/>
      <c r="WLB523" s="23"/>
      <c r="WLC523" s="19"/>
      <c r="WLM523" s="23"/>
      <c r="WLN523" s="19"/>
      <c r="WLX523" s="23"/>
      <c r="WLY523" s="19"/>
      <c r="WMI523" s="23"/>
      <c r="WMJ523" s="19"/>
      <c r="WMT523" s="23"/>
      <c r="WMU523" s="19"/>
      <c r="WNE523" s="23"/>
      <c r="WNF523" s="19"/>
      <c r="WNP523" s="23"/>
      <c r="WNQ523" s="19"/>
      <c r="WOA523" s="23"/>
      <c r="WOB523" s="19"/>
      <c r="WOL523" s="23"/>
      <c r="WOM523" s="19"/>
      <c r="WOW523" s="23"/>
      <c r="WOX523" s="19"/>
      <c r="WPH523" s="23"/>
      <c r="WPI523" s="19"/>
      <c r="WPS523" s="23"/>
      <c r="WPT523" s="19"/>
      <c r="WQD523" s="23"/>
      <c r="WQE523" s="19"/>
      <c r="WQO523" s="23"/>
      <c r="WQP523" s="19"/>
      <c r="WQZ523" s="23"/>
      <c r="WRA523" s="19"/>
      <c r="WRK523" s="23"/>
      <c r="WRL523" s="19"/>
      <c r="WRV523" s="23"/>
      <c r="WRW523" s="19"/>
      <c r="WSG523" s="23"/>
      <c r="WSH523" s="19"/>
      <c r="WSR523" s="23"/>
      <c r="WSS523" s="19"/>
      <c r="WTC523" s="23"/>
      <c r="WTD523" s="19"/>
      <c r="WTN523" s="23"/>
      <c r="WTO523" s="19"/>
      <c r="WTY523" s="23"/>
      <c r="WTZ523" s="19"/>
      <c r="WUJ523" s="23"/>
      <c r="WUK523" s="19"/>
      <c r="WUU523" s="23"/>
      <c r="WUV523" s="19"/>
      <c r="WVF523" s="23"/>
      <c r="WVG523" s="19"/>
      <c r="WVQ523" s="23"/>
      <c r="WVR523" s="19"/>
      <c r="WWB523" s="23"/>
      <c r="WWC523" s="19"/>
      <c r="WWM523" s="23"/>
      <c r="WWN523" s="19"/>
      <c r="WWX523" s="23"/>
      <c r="WWY523" s="19"/>
      <c r="WXI523" s="23"/>
      <c r="WXJ523" s="19"/>
      <c r="WXT523" s="23"/>
      <c r="WXU523" s="19"/>
      <c r="WYE523" s="23"/>
      <c r="WYF523" s="19"/>
      <c r="WYP523" s="23"/>
      <c r="WYQ523" s="19"/>
      <c r="WZA523" s="23"/>
      <c r="WZB523" s="19"/>
      <c r="WZL523" s="23"/>
      <c r="WZM523" s="19"/>
      <c r="WZW523" s="23"/>
      <c r="WZX523" s="19"/>
      <c r="XAH523" s="23"/>
      <c r="XAI523" s="19"/>
      <c r="XAS523" s="23"/>
      <c r="XAT523" s="19"/>
      <c r="XBD523" s="23"/>
      <c r="XBE523" s="19"/>
      <c r="XBO523" s="23"/>
      <c r="XBP523" s="19"/>
      <c r="XBZ523" s="23"/>
      <c r="XCA523" s="19"/>
      <c r="XCK523" s="23"/>
      <c r="XCL523" s="19"/>
      <c r="XCV523" s="23"/>
      <c r="XCW523" s="19"/>
      <c r="XDG523" s="23"/>
      <c r="XDH523" s="19"/>
      <c r="XDR523" s="23"/>
      <c r="XDS523" s="19"/>
      <c r="XEC523" s="23"/>
      <c r="XED523" s="19"/>
      <c r="XEN523" s="23"/>
      <c r="XEO523" s="19"/>
      <c r="XEY523" s="23"/>
      <c r="XEZ523" s="19"/>
    </row>
    <row r="524" spans="1:1024 1034:2047 2057:3070 3080:4093 4103:5116 5126:6139 6149:7162 7172:8185 8195:9208 9218:10231 10241:12288 12298:13311 13321:14334 14344:15357 15367:16380" s="8" customFormat="1" ht="11.25" customHeight="1" x14ac:dyDescent="0.2">
      <c r="A524" s="19" t="s">
        <v>67</v>
      </c>
      <c r="B524" s="8">
        <v>805479.84221999999</v>
      </c>
      <c r="C524" s="8">
        <v>453736.81</v>
      </c>
      <c r="D524" s="8">
        <v>36716.059340000007</v>
      </c>
      <c r="E524" s="8">
        <v>490452.86933999998</v>
      </c>
      <c r="F524" s="8">
        <v>612900.37716000003</v>
      </c>
      <c r="G524" s="8">
        <v>147875.55696999998</v>
      </c>
      <c r="H524" s="8">
        <v>14045.549899999998</v>
      </c>
      <c r="I524" s="8">
        <v>1416.5193100000006</v>
      </c>
      <c r="J524" s="8">
        <v>1266690.8726799998</v>
      </c>
      <c r="K524" s="23">
        <v>63.589298667306807</v>
      </c>
      <c r="L524"/>
      <c r="M524"/>
      <c r="N524"/>
      <c r="O524"/>
      <c r="P524"/>
      <c r="Q524"/>
      <c r="R524"/>
      <c r="S524"/>
      <c r="T524"/>
      <c r="U524"/>
      <c r="V524"/>
      <c r="W524" s="19"/>
      <c r="AG524" s="23"/>
      <c r="AH524" s="19"/>
      <c r="AR524" s="23"/>
      <c r="AS524" s="19"/>
      <c r="BC524" s="23"/>
      <c r="BD524" s="19"/>
      <c r="BN524" s="23"/>
      <c r="BO524" s="19"/>
      <c r="BY524" s="23"/>
      <c r="BZ524" s="19"/>
      <c r="CJ524" s="23"/>
      <c r="CK524" s="19"/>
      <c r="CU524" s="23"/>
      <c r="CV524" s="19"/>
      <c r="DF524" s="23"/>
      <c r="DG524" s="19"/>
      <c r="DQ524" s="23"/>
      <c r="DR524" s="19"/>
      <c r="EB524" s="23"/>
      <c r="EC524" s="19"/>
      <c r="EM524" s="23"/>
      <c r="EN524" s="19"/>
      <c r="EX524" s="23"/>
      <c r="EY524" s="19"/>
      <c r="FI524" s="23"/>
      <c r="FJ524" s="19"/>
      <c r="FT524" s="23"/>
      <c r="FU524" s="19"/>
      <c r="GE524" s="23"/>
      <c r="GF524" s="19"/>
      <c r="GP524" s="23"/>
      <c r="GQ524" s="19"/>
      <c r="HA524" s="23"/>
      <c r="HB524" s="19"/>
      <c r="HL524" s="23"/>
      <c r="HM524" s="19"/>
      <c r="HW524" s="23"/>
      <c r="HX524" s="19"/>
      <c r="IH524" s="23"/>
      <c r="II524" s="19"/>
      <c r="IS524" s="23"/>
      <c r="IT524" s="19"/>
      <c r="JD524" s="23"/>
      <c r="JE524" s="19"/>
      <c r="JO524" s="23"/>
      <c r="JP524" s="19"/>
      <c r="JZ524" s="23"/>
      <c r="KA524" s="19"/>
      <c r="KK524" s="23"/>
      <c r="KL524" s="19"/>
      <c r="KV524" s="23"/>
      <c r="KW524" s="19"/>
      <c r="LG524" s="23"/>
      <c r="LH524" s="19"/>
      <c r="LR524" s="23"/>
      <c r="LS524" s="19"/>
      <c r="MC524" s="23"/>
      <c r="MD524" s="19"/>
      <c r="MN524" s="23"/>
      <c r="MO524" s="19"/>
      <c r="MY524" s="23"/>
      <c r="MZ524" s="19"/>
      <c r="NJ524" s="23"/>
      <c r="NK524" s="19"/>
      <c r="NU524" s="23"/>
      <c r="NV524" s="19"/>
      <c r="OF524" s="23"/>
      <c r="OG524" s="19"/>
      <c r="OQ524" s="23"/>
      <c r="OR524" s="19"/>
      <c r="PB524" s="23"/>
      <c r="PC524" s="19"/>
      <c r="PM524" s="23"/>
      <c r="PN524" s="19"/>
      <c r="PX524" s="23"/>
      <c r="PY524" s="19"/>
      <c r="QI524" s="23"/>
      <c r="QJ524" s="19"/>
      <c r="QT524" s="23"/>
      <c r="QU524" s="19"/>
      <c r="RE524" s="23"/>
      <c r="RF524" s="19"/>
      <c r="RP524" s="23"/>
      <c r="RQ524" s="19"/>
      <c r="SA524" s="23"/>
      <c r="SB524" s="19"/>
      <c r="SL524" s="23"/>
      <c r="SM524" s="19"/>
      <c r="SW524" s="23"/>
      <c r="SX524" s="19"/>
      <c r="TH524" s="23"/>
      <c r="TI524" s="19"/>
      <c r="TS524" s="23"/>
      <c r="TT524" s="19"/>
      <c r="UD524" s="23"/>
      <c r="UE524" s="19"/>
      <c r="UO524" s="23"/>
      <c r="UP524" s="19"/>
      <c r="UZ524" s="23"/>
      <c r="VA524" s="19"/>
      <c r="VK524" s="23"/>
      <c r="VL524" s="19"/>
      <c r="VV524" s="23"/>
      <c r="VW524" s="19"/>
      <c r="WG524" s="23"/>
      <c r="WH524" s="19"/>
      <c r="WR524" s="23"/>
      <c r="WS524" s="19"/>
      <c r="XC524" s="23"/>
      <c r="XD524" s="19"/>
      <c r="XN524" s="23"/>
      <c r="XO524" s="19"/>
      <c r="XY524" s="23"/>
      <c r="XZ524" s="19"/>
      <c r="YJ524" s="23"/>
      <c r="YK524" s="19"/>
      <c r="YU524" s="23"/>
      <c r="YV524" s="19"/>
      <c r="ZF524" s="23"/>
      <c r="ZG524" s="19"/>
      <c r="ZQ524" s="23"/>
      <c r="ZR524" s="19"/>
      <c r="AAB524" s="23"/>
      <c r="AAC524" s="19"/>
      <c r="AAM524" s="23"/>
      <c r="AAN524" s="19"/>
      <c r="AAX524" s="23"/>
      <c r="AAY524" s="19"/>
      <c r="ABI524" s="23"/>
      <c r="ABJ524" s="19"/>
      <c r="ABT524" s="23"/>
      <c r="ABU524" s="19"/>
      <c r="ACE524" s="23"/>
      <c r="ACF524" s="19"/>
      <c r="ACP524" s="23"/>
      <c r="ACQ524" s="19"/>
      <c r="ADA524" s="23"/>
      <c r="ADB524" s="19"/>
      <c r="ADL524" s="23"/>
      <c r="ADM524" s="19"/>
      <c r="ADW524" s="23"/>
      <c r="ADX524" s="19"/>
      <c r="AEH524" s="23"/>
      <c r="AEI524" s="19"/>
      <c r="AES524" s="23"/>
      <c r="AET524" s="19"/>
      <c r="AFD524" s="23"/>
      <c r="AFE524" s="19"/>
      <c r="AFO524" s="23"/>
      <c r="AFP524" s="19"/>
      <c r="AFZ524" s="23"/>
      <c r="AGA524" s="19"/>
      <c r="AGK524" s="23"/>
      <c r="AGL524" s="19"/>
      <c r="AGV524" s="23"/>
      <c r="AGW524" s="19"/>
      <c r="AHG524" s="23"/>
      <c r="AHH524" s="19"/>
      <c r="AHR524" s="23"/>
      <c r="AHS524" s="19"/>
      <c r="AIC524" s="23"/>
      <c r="AID524" s="19"/>
      <c r="AIN524" s="23"/>
      <c r="AIO524" s="19"/>
      <c r="AIY524" s="23"/>
      <c r="AIZ524" s="19"/>
      <c r="AJJ524" s="23"/>
      <c r="AJK524" s="19"/>
      <c r="AJU524" s="23"/>
      <c r="AJV524" s="19"/>
      <c r="AKF524" s="23"/>
      <c r="AKG524" s="19"/>
      <c r="AKQ524" s="23"/>
      <c r="AKR524" s="19"/>
      <c r="ALB524" s="23"/>
      <c r="ALC524" s="19"/>
      <c r="ALM524" s="23"/>
      <c r="ALN524" s="19"/>
      <c r="ALX524" s="23"/>
      <c r="ALY524" s="19"/>
      <c r="AMI524" s="23"/>
      <c r="AMJ524" s="19"/>
      <c r="AMT524" s="23"/>
      <c r="AMU524" s="19"/>
      <c r="ANE524" s="23"/>
      <c r="ANF524" s="19"/>
      <c r="ANP524" s="23"/>
      <c r="ANQ524" s="19"/>
      <c r="AOA524" s="23"/>
      <c r="AOB524" s="19"/>
      <c r="AOL524" s="23"/>
      <c r="AOM524" s="19"/>
      <c r="AOW524" s="23"/>
      <c r="AOX524" s="19"/>
      <c r="APH524" s="23"/>
      <c r="API524" s="19"/>
      <c r="APS524" s="23"/>
      <c r="APT524" s="19"/>
      <c r="AQD524" s="23"/>
      <c r="AQE524" s="19"/>
      <c r="AQO524" s="23"/>
      <c r="AQP524" s="19"/>
      <c r="AQZ524" s="23"/>
      <c r="ARA524" s="19"/>
      <c r="ARK524" s="23"/>
      <c r="ARL524" s="19"/>
      <c r="ARV524" s="23"/>
      <c r="ARW524" s="19"/>
      <c r="ASG524" s="23"/>
      <c r="ASH524" s="19"/>
      <c r="ASR524" s="23"/>
      <c r="ASS524" s="19"/>
      <c r="ATC524" s="23"/>
      <c r="ATD524" s="19"/>
      <c r="ATN524" s="23"/>
      <c r="ATO524" s="19"/>
      <c r="ATY524" s="23"/>
      <c r="ATZ524" s="19"/>
      <c r="AUJ524" s="23"/>
      <c r="AUK524" s="19"/>
      <c r="AUU524" s="23"/>
      <c r="AUV524" s="19"/>
      <c r="AVF524" s="23"/>
      <c r="AVG524" s="19"/>
      <c r="AVQ524" s="23"/>
      <c r="AVR524" s="19"/>
      <c r="AWB524" s="23"/>
      <c r="AWC524" s="19"/>
      <c r="AWM524" s="23"/>
      <c r="AWN524" s="19"/>
      <c r="AWX524" s="23"/>
      <c r="AWY524" s="19"/>
      <c r="AXI524" s="23"/>
      <c r="AXJ524" s="19"/>
      <c r="AXT524" s="23"/>
      <c r="AXU524" s="19"/>
      <c r="AYE524" s="23"/>
      <c r="AYF524" s="19"/>
      <c r="AYP524" s="23"/>
      <c r="AYQ524" s="19"/>
      <c r="AZA524" s="23"/>
      <c r="AZB524" s="19"/>
      <c r="AZL524" s="23"/>
      <c r="AZM524" s="19"/>
      <c r="AZW524" s="23"/>
      <c r="AZX524" s="19"/>
      <c r="BAH524" s="23"/>
      <c r="BAI524" s="19"/>
      <c r="BAS524" s="23"/>
      <c r="BAT524" s="19"/>
      <c r="BBD524" s="23"/>
      <c r="BBE524" s="19"/>
      <c r="BBO524" s="23"/>
      <c r="BBP524" s="19"/>
      <c r="BBZ524" s="23"/>
      <c r="BCA524" s="19"/>
      <c r="BCK524" s="23"/>
      <c r="BCL524" s="19"/>
      <c r="BCV524" s="23"/>
      <c r="BCW524" s="19"/>
      <c r="BDG524" s="23"/>
      <c r="BDH524" s="19"/>
      <c r="BDR524" s="23"/>
      <c r="BDS524" s="19"/>
      <c r="BEC524" s="23"/>
      <c r="BED524" s="19"/>
      <c r="BEN524" s="23"/>
      <c r="BEO524" s="19"/>
      <c r="BEY524" s="23"/>
      <c r="BEZ524" s="19"/>
      <c r="BFJ524" s="23"/>
      <c r="BFK524" s="19"/>
      <c r="BFU524" s="23"/>
      <c r="BFV524" s="19"/>
      <c r="BGF524" s="23"/>
      <c r="BGG524" s="19"/>
      <c r="BGQ524" s="23"/>
      <c r="BGR524" s="19"/>
      <c r="BHB524" s="23"/>
      <c r="BHC524" s="19"/>
      <c r="BHM524" s="23"/>
      <c r="BHN524" s="19"/>
      <c r="BHX524" s="23"/>
      <c r="BHY524" s="19"/>
      <c r="BII524" s="23"/>
      <c r="BIJ524" s="19"/>
      <c r="BIT524" s="23"/>
      <c r="BIU524" s="19"/>
      <c r="BJE524" s="23"/>
      <c r="BJF524" s="19"/>
      <c r="BJP524" s="23"/>
      <c r="BJQ524" s="19"/>
      <c r="BKA524" s="23"/>
      <c r="BKB524" s="19"/>
      <c r="BKL524" s="23"/>
      <c r="BKM524" s="19"/>
      <c r="BKW524" s="23"/>
      <c r="BKX524" s="19"/>
      <c r="BLH524" s="23"/>
      <c r="BLI524" s="19"/>
      <c r="BLS524" s="23"/>
      <c r="BLT524" s="19"/>
      <c r="BMD524" s="23"/>
      <c r="BME524" s="19"/>
      <c r="BMO524" s="23"/>
      <c r="BMP524" s="19"/>
      <c r="BMZ524" s="23"/>
      <c r="BNA524" s="19"/>
      <c r="BNK524" s="23"/>
      <c r="BNL524" s="19"/>
      <c r="BNV524" s="23"/>
      <c r="BNW524" s="19"/>
      <c r="BOG524" s="23"/>
      <c r="BOH524" s="19"/>
      <c r="BOR524" s="23"/>
      <c r="BOS524" s="19"/>
      <c r="BPC524" s="23"/>
      <c r="BPD524" s="19"/>
      <c r="BPN524" s="23"/>
      <c r="BPO524" s="19"/>
      <c r="BPY524" s="23"/>
      <c r="BPZ524" s="19"/>
      <c r="BQJ524" s="23"/>
      <c r="BQK524" s="19"/>
      <c r="BQU524" s="23"/>
      <c r="BQV524" s="19"/>
      <c r="BRF524" s="23"/>
      <c r="BRG524" s="19"/>
      <c r="BRQ524" s="23"/>
      <c r="BRR524" s="19"/>
      <c r="BSB524" s="23"/>
      <c r="BSC524" s="19"/>
      <c r="BSM524" s="23"/>
      <c r="BSN524" s="19"/>
      <c r="BSX524" s="23"/>
      <c r="BSY524" s="19"/>
      <c r="BTI524" s="23"/>
      <c r="BTJ524" s="19"/>
      <c r="BTT524" s="23"/>
      <c r="BTU524" s="19"/>
      <c r="BUE524" s="23"/>
      <c r="BUF524" s="19"/>
      <c r="BUP524" s="23"/>
      <c r="BUQ524" s="19"/>
      <c r="BVA524" s="23"/>
      <c r="BVB524" s="19"/>
      <c r="BVL524" s="23"/>
      <c r="BVM524" s="19"/>
      <c r="BVW524" s="23"/>
      <c r="BVX524" s="19"/>
      <c r="BWH524" s="23"/>
      <c r="BWI524" s="19"/>
      <c r="BWS524" s="23"/>
      <c r="BWT524" s="19"/>
      <c r="BXD524" s="23"/>
      <c r="BXE524" s="19"/>
      <c r="BXO524" s="23"/>
      <c r="BXP524" s="19"/>
      <c r="BXZ524" s="23"/>
      <c r="BYA524" s="19"/>
      <c r="BYK524" s="23"/>
      <c r="BYL524" s="19"/>
      <c r="BYV524" s="23"/>
      <c r="BYW524" s="19"/>
      <c r="BZG524" s="23"/>
      <c r="BZH524" s="19"/>
      <c r="BZR524" s="23"/>
      <c r="BZS524" s="19"/>
      <c r="CAC524" s="23"/>
      <c r="CAD524" s="19"/>
      <c r="CAN524" s="23"/>
      <c r="CAO524" s="19"/>
      <c r="CAY524" s="23"/>
      <c r="CAZ524" s="19"/>
      <c r="CBJ524" s="23"/>
      <c r="CBK524" s="19"/>
      <c r="CBU524" s="23"/>
      <c r="CBV524" s="19"/>
      <c r="CCF524" s="23"/>
      <c r="CCG524" s="19"/>
      <c r="CCQ524" s="23"/>
      <c r="CCR524" s="19"/>
      <c r="CDB524" s="23"/>
      <c r="CDC524" s="19"/>
      <c r="CDM524" s="23"/>
      <c r="CDN524" s="19"/>
      <c r="CDX524" s="23"/>
      <c r="CDY524" s="19"/>
      <c r="CEI524" s="23"/>
      <c r="CEJ524" s="19"/>
      <c r="CET524" s="23"/>
      <c r="CEU524" s="19"/>
      <c r="CFE524" s="23"/>
      <c r="CFF524" s="19"/>
      <c r="CFP524" s="23"/>
      <c r="CFQ524" s="19"/>
      <c r="CGA524" s="23"/>
      <c r="CGB524" s="19"/>
      <c r="CGL524" s="23"/>
      <c r="CGM524" s="19"/>
      <c r="CGW524" s="23"/>
      <c r="CGX524" s="19"/>
      <c r="CHH524" s="23"/>
      <c r="CHI524" s="19"/>
      <c r="CHS524" s="23"/>
      <c r="CHT524" s="19"/>
      <c r="CID524" s="23"/>
      <c r="CIE524" s="19"/>
      <c r="CIO524" s="23"/>
      <c r="CIP524" s="19"/>
      <c r="CIZ524" s="23"/>
      <c r="CJA524" s="19"/>
      <c r="CJK524" s="23"/>
      <c r="CJL524" s="19"/>
      <c r="CJV524" s="23"/>
      <c r="CJW524" s="19"/>
      <c r="CKG524" s="23"/>
      <c r="CKH524" s="19"/>
      <c r="CKR524" s="23"/>
      <c r="CKS524" s="19"/>
      <c r="CLC524" s="23"/>
      <c r="CLD524" s="19"/>
      <c r="CLN524" s="23"/>
      <c r="CLO524" s="19"/>
      <c r="CLY524" s="23"/>
      <c r="CLZ524" s="19"/>
      <c r="CMJ524" s="23"/>
      <c r="CMK524" s="19"/>
      <c r="CMU524" s="23"/>
      <c r="CMV524" s="19"/>
      <c r="CNF524" s="23"/>
      <c r="CNG524" s="19"/>
      <c r="CNQ524" s="23"/>
      <c r="CNR524" s="19"/>
      <c r="COB524" s="23"/>
      <c r="COC524" s="19"/>
      <c r="COM524" s="23"/>
      <c r="CON524" s="19"/>
      <c r="COX524" s="23"/>
      <c r="COY524" s="19"/>
      <c r="CPI524" s="23"/>
      <c r="CPJ524" s="19"/>
      <c r="CPT524" s="23"/>
      <c r="CPU524" s="19"/>
      <c r="CQE524" s="23"/>
      <c r="CQF524" s="19"/>
      <c r="CQP524" s="23"/>
      <c r="CQQ524" s="19"/>
      <c r="CRA524" s="23"/>
      <c r="CRB524" s="19"/>
      <c r="CRL524" s="23"/>
      <c r="CRM524" s="19"/>
      <c r="CRW524" s="23"/>
      <c r="CRX524" s="19"/>
      <c r="CSH524" s="23"/>
      <c r="CSI524" s="19"/>
      <c r="CSS524" s="23"/>
      <c r="CST524" s="19"/>
      <c r="CTD524" s="23"/>
      <c r="CTE524" s="19"/>
      <c r="CTO524" s="23"/>
      <c r="CTP524" s="19"/>
      <c r="CTZ524" s="23"/>
      <c r="CUA524" s="19"/>
      <c r="CUK524" s="23"/>
      <c r="CUL524" s="19"/>
      <c r="CUV524" s="23"/>
      <c r="CUW524" s="19"/>
      <c r="CVG524" s="23"/>
      <c r="CVH524" s="19"/>
      <c r="CVR524" s="23"/>
      <c r="CVS524" s="19"/>
      <c r="CWC524" s="23"/>
      <c r="CWD524" s="19"/>
      <c r="CWN524" s="23"/>
      <c r="CWO524" s="19"/>
      <c r="CWY524" s="23"/>
      <c r="CWZ524" s="19"/>
      <c r="CXJ524" s="23"/>
      <c r="CXK524" s="19"/>
      <c r="CXU524" s="23"/>
      <c r="CXV524" s="19"/>
      <c r="CYF524" s="23"/>
      <c r="CYG524" s="19"/>
      <c r="CYQ524" s="23"/>
      <c r="CYR524" s="19"/>
      <c r="CZB524" s="23"/>
      <c r="CZC524" s="19"/>
      <c r="CZM524" s="23"/>
      <c r="CZN524" s="19"/>
      <c r="CZX524" s="23"/>
      <c r="CZY524" s="19"/>
      <c r="DAI524" s="23"/>
      <c r="DAJ524" s="19"/>
      <c r="DAT524" s="23"/>
      <c r="DAU524" s="19"/>
      <c r="DBE524" s="23"/>
      <c r="DBF524" s="19"/>
      <c r="DBP524" s="23"/>
      <c r="DBQ524" s="19"/>
      <c r="DCA524" s="23"/>
      <c r="DCB524" s="19"/>
      <c r="DCL524" s="23"/>
      <c r="DCM524" s="19"/>
      <c r="DCW524" s="23"/>
      <c r="DCX524" s="19"/>
      <c r="DDH524" s="23"/>
      <c r="DDI524" s="19"/>
      <c r="DDS524" s="23"/>
      <c r="DDT524" s="19"/>
      <c r="DED524" s="23"/>
      <c r="DEE524" s="19"/>
      <c r="DEO524" s="23"/>
      <c r="DEP524" s="19"/>
      <c r="DEZ524" s="23"/>
      <c r="DFA524" s="19"/>
      <c r="DFK524" s="23"/>
      <c r="DFL524" s="19"/>
      <c r="DFV524" s="23"/>
      <c r="DFW524" s="19"/>
      <c r="DGG524" s="23"/>
      <c r="DGH524" s="19"/>
      <c r="DGR524" s="23"/>
      <c r="DGS524" s="19"/>
      <c r="DHC524" s="23"/>
      <c r="DHD524" s="19"/>
      <c r="DHN524" s="23"/>
      <c r="DHO524" s="19"/>
      <c r="DHY524" s="23"/>
      <c r="DHZ524" s="19"/>
      <c r="DIJ524" s="23"/>
      <c r="DIK524" s="19"/>
      <c r="DIU524" s="23"/>
      <c r="DIV524" s="19"/>
      <c r="DJF524" s="23"/>
      <c r="DJG524" s="19"/>
      <c r="DJQ524" s="23"/>
      <c r="DJR524" s="19"/>
      <c r="DKB524" s="23"/>
      <c r="DKC524" s="19"/>
      <c r="DKM524" s="23"/>
      <c r="DKN524" s="19"/>
      <c r="DKX524" s="23"/>
      <c r="DKY524" s="19"/>
      <c r="DLI524" s="23"/>
      <c r="DLJ524" s="19"/>
      <c r="DLT524" s="23"/>
      <c r="DLU524" s="19"/>
      <c r="DME524" s="23"/>
      <c r="DMF524" s="19"/>
      <c r="DMP524" s="23"/>
      <c r="DMQ524" s="19"/>
      <c r="DNA524" s="23"/>
      <c r="DNB524" s="19"/>
      <c r="DNL524" s="23"/>
      <c r="DNM524" s="19"/>
      <c r="DNW524" s="23"/>
      <c r="DNX524" s="19"/>
      <c r="DOH524" s="23"/>
      <c r="DOI524" s="19"/>
      <c r="DOS524" s="23"/>
      <c r="DOT524" s="19"/>
      <c r="DPD524" s="23"/>
      <c r="DPE524" s="19"/>
      <c r="DPO524" s="23"/>
      <c r="DPP524" s="19"/>
      <c r="DPZ524" s="23"/>
      <c r="DQA524" s="19"/>
      <c r="DQK524" s="23"/>
      <c r="DQL524" s="19"/>
      <c r="DQV524" s="23"/>
      <c r="DQW524" s="19"/>
      <c r="DRG524" s="23"/>
      <c r="DRH524" s="19"/>
      <c r="DRR524" s="23"/>
      <c r="DRS524" s="19"/>
      <c r="DSC524" s="23"/>
      <c r="DSD524" s="19"/>
      <c r="DSN524" s="23"/>
      <c r="DSO524" s="19"/>
      <c r="DSY524" s="23"/>
      <c r="DSZ524" s="19"/>
      <c r="DTJ524" s="23"/>
      <c r="DTK524" s="19"/>
      <c r="DTU524" s="23"/>
      <c r="DTV524" s="19"/>
      <c r="DUF524" s="23"/>
      <c r="DUG524" s="19"/>
      <c r="DUQ524" s="23"/>
      <c r="DUR524" s="19"/>
      <c r="DVB524" s="23"/>
      <c r="DVC524" s="19"/>
      <c r="DVM524" s="23"/>
      <c r="DVN524" s="19"/>
      <c r="DVX524" s="23"/>
      <c r="DVY524" s="19"/>
      <c r="DWI524" s="23"/>
      <c r="DWJ524" s="19"/>
      <c r="DWT524" s="23"/>
      <c r="DWU524" s="19"/>
      <c r="DXE524" s="23"/>
      <c r="DXF524" s="19"/>
      <c r="DXP524" s="23"/>
      <c r="DXQ524" s="19"/>
      <c r="DYA524" s="23"/>
      <c r="DYB524" s="19"/>
      <c r="DYL524" s="23"/>
      <c r="DYM524" s="19"/>
      <c r="DYW524" s="23"/>
      <c r="DYX524" s="19"/>
      <c r="DZH524" s="23"/>
      <c r="DZI524" s="19"/>
      <c r="DZS524" s="23"/>
      <c r="DZT524" s="19"/>
      <c r="EAD524" s="23"/>
      <c r="EAE524" s="19"/>
      <c r="EAO524" s="23"/>
      <c r="EAP524" s="19"/>
      <c r="EAZ524" s="23"/>
      <c r="EBA524" s="19"/>
      <c r="EBK524" s="23"/>
      <c r="EBL524" s="19"/>
      <c r="EBV524" s="23"/>
      <c r="EBW524" s="19"/>
      <c r="ECG524" s="23"/>
      <c r="ECH524" s="19"/>
      <c r="ECR524" s="23"/>
      <c r="ECS524" s="19"/>
      <c r="EDC524" s="23"/>
      <c r="EDD524" s="19"/>
      <c r="EDN524" s="23"/>
      <c r="EDO524" s="19"/>
      <c r="EDY524" s="23"/>
      <c r="EDZ524" s="19"/>
      <c r="EEJ524" s="23"/>
      <c r="EEK524" s="19"/>
      <c r="EEU524" s="23"/>
      <c r="EEV524" s="19"/>
      <c r="EFF524" s="23"/>
      <c r="EFG524" s="19"/>
      <c r="EFQ524" s="23"/>
      <c r="EFR524" s="19"/>
      <c r="EGB524" s="23"/>
      <c r="EGC524" s="19"/>
      <c r="EGM524" s="23"/>
      <c r="EGN524" s="19"/>
      <c r="EGX524" s="23"/>
      <c r="EGY524" s="19"/>
      <c r="EHI524" s="23"/>
      <c r="EHJ524" s="19"/>
      <c r="EHT524" s="23"/>
      <c r="EHU524" s="19"/>
      <c r="EIE524" s="23"/>
      <c r="EIF524" s="19"/>
      <c r="EIP524" s="23"/>
      <c r="EIQ524" s="19"/>
      <c r="EJA524" s="23"/>
      <c r="EJB524" s="19"/>
      <c r="EJL524" s="23"/>
      <c r="EJM524" s="19"/>
      <c r="EJW524" s="23"/>
      <c r="EJX524" s="19"/>
      <c r="EKH524" s="23"/>
      <c r="EKI524" s="19"/>
      <c r="EKS524" s="23"/>
      <c r="EKT524" s="19"/>
      <c r="ELD524" s="23"/>
      <c r="ELE524" s="19"/>
      <c r="ELO524" s="23"/>
      <c r="ELP524" s="19"/>
      <c r="ELZ524" s="23"/>
      <c r="EMA524" s="19"/>
      <c r="EMK524" s="23"/>
      <c r="EML524" s="19"/>
      <c r="EMV524" s="23"/>
      <c r="EMW524" s="19"/>
      <c r="ENG524" s="23"/>
      <c r="ENH524" s="19"/>
      <c r="ENR524" s="23"/>
      <c r="ENS524" s="19"/>
      <c r="EOC524" s="23"/>
      <c r="EOD524" s="19"/>
      <c r="EON524" s="23"/>
      <c r="EOO524" s="19"/>
      <c r="EOY524" s="23"/>
      <c r="EOZ524" s="19"/>
      <c r="EPJ524" s="23"/>
      <c r="EPK524" s="19"/>
      <c r="EPU524" s="23"/>
      <c r="EPV524" s="19"/>
      <c r="EQF524" s="23"/>
      <c r="EQG524" s="19"/>
      <c r="EQQ524" s="23"/>
      <c r="EQR524" s="19"/>
      <c r="ERB524" s="23"/>
      <c r="ERC524" s="19"/>
      <c r="ERM524" s="23"/>
      <c r="ERN524" s="19"/>
      <c r="ERX524" s="23"/>
      <c r="ERY524" s="19"/>
      <c r="ESI524" s="23"/>
      <c r="ESJ524" s="19"/>
      <c r="EST524" s="23"/>
      <c r="ESU524" s="19"/>
      <c r="ETE524" s="23"/>
      <c r="ETF524" s="19"/>
      <c r="ETP524" s="23"/>
      <c r="ETQ524" s="19"/>
      <c r="EUA524" s="23"/>
      <c r="EUB524" s="19"/>
      <c r="EUL524" s="23"/>
      <c r="EUM524" s="19"/>
      <c r="EUW524" s="23"/>
      <c r="EUX524" s="19"/>
      <c r="EVH524" s="23"/>
      <c r="EVI524" s="19"/>
      <c r="EVS524" s="23"/>
      <c r="EVT524" s="19"/>
      <c r="EWD524" s="23"/>
      <c r="EWE524" s="19"/>
      <c r="EWO524" s="23"/>
      <c r="EWP524" s="19"/>
      <c r="EWZ524" s="23"/>
      <c r="EXA524" s="19"/>
      <c r="EXK524" s="23"/>
      <c r="EXL524" s="19"/>
      <c r="EXV524" s="23"/>
      <c r="EXW524" s="19"/>
      <c r="EYG524" s="23"/>
      <c r="EYH524" s="19"/>
      <c r="EYR524" s="23"/>
      <c r="EYS524" s="19"/>
      <c r="EZC524" s="23"/>
      <c r="EZD524" s="19"/>
      <c r="EZN524" s="23"/>
      <c r="EZO524" s="19"/>
      <c r="EZY524" s="23"/>
      <c r="EZZ524" s="19"/>
      <c r="FAJ524" s="23"/>
      <c r="FAK524" s="19"/>
      <c r="FAU524" s="23"/>
      <c r="FAV524" s="19"/>
      <c r="FBF524" s="23"/>
      <c r="FBG524" s="19"/>
      <c r="FBQ524" s="23"/>
      <c r="FBR524" s="19"/>
      <c r="FCB524" s="23"/>
      <c r="FCC524" s="19"/>
      <c r="FCM524" s="23"/>
      <c r="FCN524" s="19"/>
      <c r="FCX524" s="23"/>
      <c r="FCY524" s="19"/>
      <c r="FDI524" s="23"/>
      <c r="FDJ524" s="19"/>
      <c r="FDT524" s="23"/>
      <c r="FDU524" s="19"/>
      <c r="FEE524" s="23"/>
      <c r="FEF524" s="19"/>
      <c r="FEP524" s="23"/>
      <c r="FEQ524" s="19"/>
      <c r="FFA524" s="23"/>
      <c r="FFB524" s="19"/>
      <c r="FFL524" s="23"/>
      <c r="FFM524" s="19"/>
      <c r="FFW524" s="23"/>
      <c r="FFX524" s="19"/>
      <c r="FGH524" s="23"/>
      <c r="FGI524" s="19"/>
      <c r="FGS524" s="23"/>
      <c r="FGT524" s="19"/>
      <c r="FHD524" s="23"/>
      <c r="FHE524" s="19"/>
      <c r="FHO524" s="23"/>
      <c r="FHP524" s="19"/>
      <c r="FHZ524" s="23"/>
      <c r="FIA524" s="19"/>
      <c r="FIK524" s="23"/>
      <c r="FIL524" s="19"/>
      <c r="FIV524" s="23"/>
      <c r="FIW524" s="19"/>
      <c r="FJG524" s="23"/>
      <c r="FJH524" s="19"/>
      <c r="FJR524" s="23"/>
      <c r="FJS524" s="19"/>
      <c r="FKC524" s="23"/>
      <c r="FKD524" s="19"/>
      <c r="FKN524" s="23"/>
      <c r="FKO524" s="19"/>
      <c r="FKY524" s="23"/>
      <c r="FKZ524" s="19"/>
      <c r="FLJ524" s="23"/>
      <c r="FLK524" s="19"/>
      <c r="FLU524" s="23"/>
      <c r="FLV524" s="19"/>
      <c r="FMF524" s="23"/>
      <c r="FMG524" s="19"/>
      <c r="FMQ524" s="23"/>
      <c r="FMR524" s="19"/>
      <c r="FNB524" s="23"/>
      <c r="FNC524" s="19"/>
      <c r="FNM524" s="23"/>
      <c r="FNN524" s="19"/>
      <c r="FNX524" s="23"/>
      <c r="FNY524" s="19"/>
      <c r="FOI524" s="23"/>
      <c r="FOJ524" s="19"/>
      <c r="FOT524" s="23"/>
      <c r="FOU524" s="19"/>
      <c r="FPE524" s="23"/>
      <c r="FPF524" s="19"/>
      <c r="FPP524" s="23"/>
      <c r="FPQ524" s="19"/>
      <c r="FQA524" s="23"/>
      <c r="FQB524" s="19"/>
      <c r="FQL524" s="23"/>
      <c r="FQM524" s="19"/>
      <c r="FQW524" s="23"/>
      <c r="FQX524" s="19"/>
      <c r="FRH524" s="23"/>
      <c r="FRI524" s="19"/>
      <c r="FRS524" s="23"/>
      <c r="FRT524" s="19"/>
      <c r="FSD524" s="23"/>
      <c r="FSE524" s="19"/>
      <c r="FSO524" s="23"/>
      <c r="FSP524" s="19"/>
      <c r="FSZ524" s="23"/>
      <c r="FTA524" s="19"/>
      <c r="FTK524" s="23"/>
      <c r="FTL524" s="19"/>
      <c r="FTV524" s="23"/>
      <c r="FTW524" s="19"/>
      <c r="FUG524" s="23"/>
      <c r="FUH524" s="19"/>
      <c r="FUR524" s="23"/>
      <c r="FUS524" s="19"/>
      <c r="FVC524" s="23"/>
      <c r="FVD524" s="19"/>
      <c r="FVN524" s="23"/>
      <c r="FVO524" s="19"/>
      <c r="FVY524" s="23"/>
      <c r="FVZ524" s="19"/>
      <c r="FWJ524" s="23"/>
      <c r="FWK524" s="19"/>
      <c r="FWU524" s="23"/>
      <c r="FWV524" s="19"/>
      <c r="FXF524" s="23"/>
      <c r="FXG524" s="19"/>
      <c r="FXQ524" s="23"/>
      <c r="FXR524" s="19"/>
      <c r="FYB524" s="23"/>
      <c r="FYC524" s="19"/>
      <c r="FYM524" s="23"/>
      <c r="FYN524" s="19"/>
      <c r="FYX524" s="23"/>
      <c r="FYY524" s="19"/>
      <c r="FZI524" s="23"/>
      <c r="FZJ524" s="19"/>
      <c r="FZT524" s="23"/>
      <c r="FZU524" s="19"/>
      <c r="GAE524" s="23"/>
      <c r="GAF524" s="19"/>
      <c r="GAP524" s="23"/>
      <c r="GAQ524" s="19"/>
      <c r="GBA524" s="23"/>
      <c r="GBB524" s="19"/>
      <c r="GBL524" s="23"/>
      <c r="GBM524" s="19"/>
      <c r="GBW524" s="23"/>
      <c r="GBX524" s="19"/>
      <c r="GCH524" s="23"/>
      <c r="GCI524" s="19"/>
      <c r="GCS524" s="23"/>
      <c r="GCT524" s="19"/>
      <c r="GDD524" s="23"/>
      <c r="GDE524" s="19"/>
      <c r="GDO524" s="23"/>
      <c r="GDP524" s="19"/>
      <c r="GDZ524" s="23"/>
      <c r="GEA524" s="19"/>
      <c r="GEK524" s="23"/>
      <c r="GEL524" s="19"/>
      <c r="GEV524" s="23"/>
      <c r="GEW524" s="19"/>
      <c r="GFG524" s="23"/>
      <c r="GFH524" s="19"/>
      <c r="GFR524" s="23"/>
      <c r="GFS524" s="19"/>
      <c r="GGC524" s="23"/>
      <c r="GGD524" s="19"/>
      <c r="GGN524" s="23"/>
      <c r="GGO524" s="19"/>
      <c r="GGY524" s="23"/>
      <c r="GGZ524" s="19"/>
      <c r="GHJ524" s="23"/>
      <c r="GHK524" s="19"/>
      <c r="GHU524" s="23"/>
      <c r="GHV524" s="19"/>
      <c r="GIF524" s="23"/>
      <c r="GIG524" s="19"/>
      <c r="GIQ524" s="23"/>
      <c r="GIR524" s="19"/>
      <c r="GJB524" s="23"/>
      <c r="GJC524" s="19"/>
      <c r="GJM524" s="23"/>
      <c r="GJN524" s="19"/>
      <c r="GJX524" s="23"/>
      <c r="GJY524" s="19"/>
      <c r="GKI524" s="23"/>
      <c r="GKJ524" s="19"/>
      <c r="GKT524" s="23"/>
      <c r="GKU524" s="19"/>
      <c r="GLE524" s="23"/>
      <c r="GLF524" s="19"/>
      <c r="GLP524" s="23"/>
      <c r="GLQ524" s="19"/>
      <c r="GMA524" s="23"/>
      <c r="GMB524" s="19"/>
      <c r="GML524" s="23"/>
      <c r="GMM524" s="19"/>
      <c r="GMW524" s="23"/>
      <c r="GMX524" s="19"/>
      <c r="GNH524" s="23"/>
      <c r="GNI524" s="19"/>
      <c r="GNS524" s="23"/>
      <c r="GNT524" s="19"/>
      <c r="GOD524" s="23"/>
      <c r="GOE524" s="19"/>
      <c r="GOO524" s="23"/>
      <c r="GOP524" s="19"/>
      <c r="GOZ524" s="23"/>
      <c r="GPA524" s="19"/>
      <c r="GPK524" s="23"/>
      <c r="GPL524" s="19"/>
      <c r="GPV524" s="23"/>
      <c r="GPW524" s="19"/>
      <c r="GQG524" s="23"/>
      <c r="GQH524" s="19"/>
      <c r="GQR524" s="23"/>
      <c r="GQS524" s="19"/>
      <c r="GRC524" s="23"/>
      <c r="GRD524" s="19"/>
      <c r="GRN524" s="23"/>
      <c r="GRO524" s="19"/>
      <c r="GRY524" s="23"/>
      <c r="GRZ524" s="19"/>
      <c r="GSJ524" s="23"/>
      <c r="GSK524" s="19"/>
      <c r="GSU524" s="23"/>
      <c r="GSV524" s="19"/>
      <c r="GTF524" s="23"/>
      <c r="GTG524" s="19"/>
      <c r="GTQ524" s="23"/>
      <c r="GTR524" s="19"/>
      <c r="GUB524" s="23"/>
      <c r="GUC524" s="19"/>
      <c r="GUM524" s="23"/>
      <c r="GUN524" s="19"/>
      <c r="GUX524" s="23"/>
      <c r="GUY524" s="19"/>
      <c r="GVI524" s="23"/>
      <c r="GVJ524" s="19"/>
      <c r="GVT524" s="23"/>
      <c r="GVU524" s="19"/>
      <c r="GWE524" s="23"/>
      <c r="GWF524" s="19"/>
      <c r="GWP524" s="23"/>
      <c r="GWQ524" s="19"/>
      <c r="GXA524" s="23"/>
      <c r="GXB524" s="19"/>
      <c r="GXL524" s="23"/>
      <c r="GXM524" s="19"/>
      <c r="GXW524" s="23"/>
      <c r="GXX524" s="19"/>
      <c r="GYH524" s="23"/>
      <c r="GYI524" s="19"/>
      <c r="GYS524" s="23"/>
      <c r="GYT524" s="19"/>
      <c r="GZD524" s="23"/>
      <c r="GZE524" s="19"/>
      <c r="GZO524" s="23"/>
      <c r="GZP524" s="19"/>
      <c r="GZZ524" s="23"/>
      <c r="HAA524" s="19"/>
      <c r="HAK524" s="23"/>
      <c r="HAL524" s="19"/>
      <c r="HAV524" s="23"/>
      <c r="HAW524" s="19"/>
      <c r="HBG524" s="23"/>
      <c r="HBH524" s="19"/>
      <c r="HBR524" s="23"/>
      <c r="HBS524" s="19"/>
      <c r="HCC524" s="23"/>
      <c r="HCD524" s="19"/>
      <c r="HCN524" s="23"/>
      <c r="HCO524" s="19"/>
      <c r="HCY524" s="23"/>
      <c r="HCZ524" s="19"/>
      <c r="HDJ524" s="23"/>
      <c r="HDK524" s="19"/>
      <c r="HDU524" s="23"/>
      <c r="HDV524" s="19"/>
      <c r="HEF524" s="23"/>
      <c r="HEG524" s="19"/>
      <c r="HEQ524" s="23"/>
      <c r="HER524" s="19"/>
      <c r="HFB524" s="23"/>
      <c r="HFC524" s="19"/>
      <c r="HFM524" s="23"/>
      <c r="HFN524" s="19"/>
      <c r="HFX524" s="23"/>
      <c r="HFY524" s="19"/>
      <c r="HGI524" s="23"/>
      <c r="HGJ524" s="19"/>
      <c r="HGT524" s="23"/>
      <c r="HGU524" s="19"/>
      <c r="HHE524" s="23"/>
      <c r="HHF524" s="19"/>
      <c r="HHP524" s="23"/>
      <c r="HHQ524" s="19"/>
      <c r="HIA524" s="23"/>
      <c r="HIB524" s="19"/>
      <c r="HIL524" s="23"/>
      <c r="HIM524" s="19"/>
      <c r="HIW524" s="23"/>
      <c r="HIX524" s="19"/>
      <c r="HJH524" s="23"/>
      <c r="HJI524" s="19"/>
      <c r="HJS524" s="23"/>
      <c r="HJT524" s="19"/>
      <c r="HKD524" s="23"/>
      <c r="HKE524" s="19"/>
      <c r="HKO524" s="23"/>
      <c r="HKP524" s="19"/>
      <c r="HKZ524" s="23"/>
      <c r="HLA524" s="19"/>
      <c r="HLK524" s="23"/>
      <c r="HLL524" s="19"/>
      <c r="HLV524" s="23"/>
      <c r="HLW524" s="19"/>
      <c r="HMG524" s="23"/>
      <c r="HMH524" s="19"/>
      <c r="HMR524" s="23"/>
      <c r="HMS524" s="19"/>
      <c r="HNC524" s="23"/>
      <c r="HND524" s="19"/>
      <c r="HNN524" s="23"/>
      <c r="HNO524" s="19"/>
      <c r="HNY524" s="23"/>
      <c r="HNZ524" s="19"/>
      <c r="HOJ524" s="23"/>
      <c r="HOK524" s="19"/>
      <c r="HOU524" s="23"/>
      <c r="HOV524" s="19"/>
      <c r="HPF524" s="23"/>
      <c r="HPG524" s="19"/>
      <c r="HPQ524" s="23"/>
      <c r="HPR524" s="19"/>
      <c r="HQB524" s="23"/>
      <c r="HQC524" s="19"/>
      <c r="HQM524" s="23"/>
      <c r="HQN524" s="19"/>
      <c r="HQX524" s="23"/>
      <c r="HQY524" s="19"/>
      <c r="HRI524" s="23"/>
      <c r="HRJ524" s="19"/>
      <c r="HRT524" s="23"/>
      <c r="HRU524" s="19"/>
      <c r="HSE524" s="23"/>
      <c r="HSF524" s="19"/>
      <c r="HSP524" s="23"/>
      <c r="HSQ524" s="19"/>
      <c r="HTA524" s="23"/>
      <c r="HTB524" s="19"/>
      <c r="HTL524" s="23"/>
      <c r="HTM524" s="19"/>
      <c r="HTW524" s="23"/>
      <c r="HTX524" s="19"/>
      <c r="HUH524" s="23"/>
      <c r="HUI524" s="19"/>
      <c r="HUS524" s="23"/>
      <c r="HUT524" s="19"/>
      <c r="HVD524" s="23"/>
      <c r="HVE524" s="19"/>
      <c r="HVO524" s="23"/>
      <c r="HVP524" s="19"/>
      <c r="HVZ524" s="23"/>
      <c r="HWA524" s="19"/>
      <c r="HWK524" s="23"/>
      <c r="HWL524" s="19"/>
      <c r="HWV524" s="23"/>
      <c r="HWW524" s="19"/>
      <c r="HXG524" s="23"/>
      <c r="HXH524" s="19"/>
      <c r="HXR524" s="23"/>
      <c r="HXS524" s="19"/>
      <c r="HYC524" s="23"/>
      <c r="HYD524" s="19"/>
      <c r="HYN524" s="23"/>
      <c r="HYO524" s="19"/>
      <c r="HYY524" s="23"/>
      <c r="HYZ524" s="19"/>
      <c r="HZJ524" s="23"/>
      <c r="HZK524" s="19"/>
      <c r="HZU524" s="23"/>
      <c r="HZV524" s="19"/>
      <c r="IAF524" s="23"/>
      <c r="IAG524" s="19"/>
      <c r="IAQ524" s="23"/>
      <c r="IAR524" s="19"/>
      <c r="IBB524" s="23"/>
      <c r="IBC524" s="19"/>
      <c r="IBM524" s="23"/>
      <c r="IBN524" s="19"/>
      <c r="IBX524" s="23"/>
      <c r="IBY524" s="19"/>
      <c r="ICI524" s="23"/>
      <c r="ICJ524" s="19"/>
      <c r="ICT524" s="23"/>
      <c r="ICU524" s="19"/>
      <c r="IDE524" s="23"/>
      <c r="IDF524" s="19"/>
      <c r="IDP524" s="23"/>
      <c r="IDQ524" s="19"/>
      <c r="IEA524" s="23"/>
      <c r="IEB524" s="19"/>
      <c r="IEL524" s="23"/>
      <c r="IEM524" s="19"/>
      <c r="IEW524" s="23"/>
      <c r="IEX524" s="19"/>
      <c r="IFH524" s="23"/>
      <c r="IFI524" s="19"/>
      <c r="IFS524" s="23"/>
      <c r="IFT524" s="19"/>
      <c r="IGD524" s="23"/>
      <c r="IGE524" s="19"/>
      <c r="IGO524" s="23"/>
      <c r="IGP524" s="19"/>
      <c r="IGZ524" s="23"/>
      <c r="IHA524" s="19"/>
      <c r="IHK524" s="23"/>
      <c r="IHL524" s="19"/>
      <c r="IHV524" s="23"/>
      <c r="IHW524" s="19"/>
      <c r="IIG524" s="23"/>
      <c r="IIH524" s="19"/>
      <c r="IIR524" s="23"/>
      <c r="IIS524" s="19"/>
      <c r="IJC524" s="23"/>
      <c r="IJD524" s="19"/>
      <c r="IJN524" s="23"/>
      <c r="IJO524" s="19"/>
      <c r="IJY524" s="23"/>
      <c r="IJZ524" s="19"/>
      <c r="IKJ524" s="23"/>
      <c r="IKK524" s="19"/>
      <c r="IKU524" s="23"/>
      <c r="IKV524" s="19"/>
      <c r="ILF524" s="23"/>
      <c r="ILG524" s="19"/>
      <c r="ILQ524" s="23"/>
      <c r="ILR524" s="19"/>
      <c r="IMB524" s="23"/>
      <c r="IMC524" s="19"/>
      <c r="IMM524" s="23"/>
      <c r="IMN524" s="19"/>
      <c r="IMX524" s="23"/>
      <c r="IMY524" s="19"/>
      <c r="INI524" s="23"/>
      <c r="INJ524" s="19"/>
      <c r="INT524" s="23"/>
      <c r="INU524" s="19"/>
      <c r="IOE524" s="23"/>
      <c r="IOF524" s="19"/>
      <c r="IOP524" s="23"/>
      <c r="IOQ524" s="19"/>
      <c r="IPA524" s="23"/>
      <c r="IPB524" s="19"/>
      <c r="IPL524" s="23"/>
      <c r="IPM524" s="19"/>
      <c r="IPW524" s="23"/>
      <c r="IPX524" s="19"/>
      <c r="IQH524" s="23"/>
      <c r="IQI524" s="19"/>
      <c r="IQS524" s="23"/>
      <c r="IQT524" s="19"/>
      <c r="IRD524" s="23"/>
      <c r="IRE524" s="19"/>
      <c r="IRO524" s="23"/>
      <c r="IRP524" s="19"/>
      <c r="IRZ524" s="23"/>
      <c r="ISA524" s="19"/>
      <c r="ISK524" s="23"/>
      <c r="ISL524" s="19"/>
      <c r="ISV524" s="23"/>
      <c r="ISW524" s="19"/>
      <c r="ITG524" s="23"/>
      <c r="ITH524" s="19"/>
      <c r="ITR524" s="23"/>
      <c r="ITS524" s="19"/>
      <c r="IUC524" s="23"/>
      <c r="IUD524" s="19"/>
      <c r="IUN524" s="23"/>
      <c r="IUO524" s="19"/>
      <c r="IUY524" s="23"/>
      <c r="IUZ524" s="19"/>
      <c r="IVJ524" s="23"/>
      <c r="IVK524" s="19"/>
      <c r="IVU524" s="23"/>
      <c r="IVV524" s="19"/>
      <c r="IWF524" s="23"/>
      <c r="IWG524" s="19"/>
      <c r="IWQ524" s="23"/>
      <c r="IWR524" s="19"/>
      <c r="IXB524" s="23"/>
      <c r="IXC524" s="19"/>
      <c r="IXM524" s="23"/>
      <c r="IXN524" s="19"/>
      <c r="IXX524" s="23"/>
      <c r="IXY524" s="19"/>
      <c r="IYI524" s="23"/>
      <c r="IYJ524" s="19"/>
      <c r="IYT524" s="23"/>
      <c r="IYU524" s="19"/>
      <c r="IZE524" s="23"/>
      <c r="IZF524" s="19"/>
      <c r="IZP524" s="23"/>
      <c r="IZQ524" s="19"/>
      <c r="JAA524" s="23"/>
      <c r="JAB524" s="19"/>
      <c r="JAL524" s="23"/>
      <c r="JAM524" s="19"/>
      <c r="JAW524" s="23"/>
      <c r="JAX524" s="19"/>
      <c r="JBH524" s="23"/>
      <c r="JBI524" s="19"/>
      <c r="JBS524" s="23"/>
      <c r="JBT524" s="19"/>
      <c r="JCD524" s="23"/>
      <c r="JCE524" s="19"/>
      <c r="JCO524" s="23"/>
      <c r="JCP524" s="19"/>
      <c r="JCZ524" s="23"/>
      <c r="JDA524" s="19"/>
      <c r="JDK524" s="23"/>
      <c r="JDL524" s="19"/>
      <c r="JDV524" s="23"/>
      <c r="JDW524" s="19"/>
      <c r="JEG524" s="23"/>
      <c r="JEH524" s="19"/>
      <c r="JER524" s="23"/>
      <c r="JES524" s="19"/>
      <c r="JFC524" s="23"/>
      <c r="JFD524" s="19"/>
      <c r="JFN524" s="23"/>
      <c r="JFO524" s="19"/>
      <c r="JFY524" s="23"/>
      <c r="JFZ524" s="19"/>
      <c r="JGJ524" s="23"/>
      <c r="JGK524" s="19"/>
      <c r="JGU524" s="23"/>
      <c r="JGV524" s="19"/>
      <c r="JHF524" s="23"/>
      <c r="JHG524" s="19"/>
      <c r="JHQ524" s="23"/>
      <c r="JHR524" s="19"/>
      <c r="JIB524" s="23"/>
      <c r="JIC524" s="19"/>
      <c r="JIM524" s="23"/>
      <c r="JIN524" s="19"/>
      <c r="JIX524" s="23"/>
      <c r="JIY524" s="19"/>
      <c r="JJI524" s="23"/>
      <c r="JJJ524" s="19"/>
      <c r="JJT524" s="23"/>
      <c r="JJU524" s="19"/>
      <c r="JKE524" s="23"/>
      <c r="JKF524" s="19"/>
      <c r="JKP524" s="23"/>
      <c r="JKQ524" s="19"/>
      <c r="JLA524" s="23"/>
      <c r="JLB524" s="19"/>
      <c r="JLL524" s="23"/>
      <c r="JLM524" s="19"/>
      <c r="JLW524" s="23"/>
      <c r="JLX524" s="19"/>
      <c r="JMH524" s="23"/>
      <c r="JMI524" s="19"/>
      <c r="JMS524" s="23"/>
      <c r="JMT524" s="19"/>
      <c r="JND524" s="23"/>
      <c r="JNE524" s="19"/>
      <c r="JNO524" s="23"/>
      <c r="JNP524" s="19"/>
      <c r="JNZ524" s="23"/>
      <c r="JOA524" s="19"/>
      <c r="JOK524" s="23"/>
      <c r="JOL524" s="19"/>
      <c r="JOV524" s="23"/>
      <c r="JOW524" s="19"/>
      <c r="JPG524" s="23"/>
      <c r="JPH524" s="19"/>
      <c r="JPR524" s="23"/>
      <c r="JPS524" s="19"/>
      <c r="JQC524" s="23"/>
      <c r="JQD524" s="19"/>
      <c r="JQN524" s="23"/>
      <c r="JQO524" s="19"/>
      <c r="JQY524" s="23"/>
      <c r="JQZ524" s="19"/>
      <c r="JRJ524" s="23"/>
      <c r="JRK524" s="19"/>
      <c r="JRU524" s="23"/>
      <c r="JRV524" s="19"/>
      <c r="JSF524" s="23"/>
      <c r="JSG524" s="19"/>
      <c r="JSQ524" s="23"/>
      <c r="JSR524" s="19"/>
      <c r="JTB524" s="23"/>
      <c r="JTC524" s="19"/>
      <c r="JTM524" s="23"/>
      <c r="JTN524" s="19"/>
      <c r="JTX524" s="23"/>
      <c r="JTY524" s="19"/>
      <c r="JUI524" s="23"/>
      <c r="JUJ524" s="19"/>
      <c r="JUT524" s="23"/>
      <c r="JUU524" s="19"/>
      <c r="JVE524" s="23"/>
      <c r="JVF524" s="19"/>
      <c r="JVP524" s="23"/>
      <c r="JVQ524" s="19"/>
      <c r="JWA524" s="23"/>
      <c r="JWB524" s="19"/>
      <c r="JWL524" s="23"/>
      <c r="JWM524" s="19"/>
      <c r="JWW524" s="23"/>
      <c r="JWX524" s="19"/>
      <c r="JXH524" s="23"/>
      <c r="JXI524" s="19"/>
      <c r="JXS524" s="23"/>
      <c r="JXT524" s="19"/>
      <c r="JYD524" s="23"/>
      <c r="JYE524" s="19"/>
      <c r="JYO524" s="23"/>
      <c r="JYP524" s="19"/>
      <c r="JYZ524" s="23"/>
      <c r="JZA524" s="19"/>
      <c r="JZK524" s="23"/>
      <c r="JZL524" s="19"/>
      <c r="JZV524" s="23"/>
      <c r="JZW524" s="19"/>
      <c r="KAG524" s="23"/>
      <c r="KAH524" s="19"/>
      <c r="KAR524" s="23"/>
      <c r="KAS524" s="19"/>
      <c r="KBC524" s="23"/>
      <c r="KBD524" s="19"/>
      <c r="KBN524" s="23"/>
      <c r="KBO524" s="19"/>
      <c r="KBY524" s="23"/>
      <c r="KBZ524" s="19"/>
      <c r="KCJ524" s="23"/>
      <c r="KCK524" s="19"/>
      <c r="KCU524" s="23"/>
      <c r="KCV524" s="19"/>
      <c r="KDF524" s="23"/>
      <c r="KDG524" s="19"/>
      <c r="KDQ524" s="23"/>
      <c r="KDR524" s="19"/>
      <c r="KEB524" s="23"/>
      <c r="KEC524" s="19"/>
      <c r="KEM524" s="23"/>
      <c r="KEN524" s="19"/>
      <c r="KEX524" s="23"/>
      <c r="KEY524" s="19"/>
      <c r="KFI524" s="23"/>
      <c r="KFJ524" s="19"/>
      <c r="KFT524" s="23"/>
      <c r="KFU524" s="19"/>
      <c r="KGE524" s="23"/>
      <c r="KGF524" s="19"/>
      <c r="KGP524" s="23"/>
      <c r="KGQ524" s="19"/>
      <c r="KHA524" s="23"/>
      <c r="KHB524" s="19"/>
      <c r="KHL524" s="23"/>
      <c r="KHM524" s="19"/>
      <c r="KHW524" s="23"/>
      <c r="KHX524" s="19"/>
      <c r="KIH524" s="23"/>
      <c r="KII524" s="19"/>
      <c r="KIS524" s="23"/>
      <c r="KIT524" s="19"/>
      <c r="KJD524" s="23"/>
      <c r="KJE524" s="19"/>
      <c r="KJO524" s="23"/>
      <c r="KJP524" s="19"/>
      <c r="KJZ524" s="23"/>
      <c r="KKA524" s="19"/>
      <c r="KKK524" s="23"/>
      <c r="KKL524" s="19"/>
      <c r="KKV524" s="23"/>
      <c r="KKW524" s="19"/>
      <c r="KLG524" s="23"/>
      <c r="KLH524" s="19"/>
      <c r="KLR524" s="23"/>
      <c r="KLS524" s="19"/>
      <c r="KMC524" s="23"/>
      <c r="KMD524" s="19"/>
      <c r="KMN524" s="23"/>
      <c r="KMO524" s="19"/>
      <c r="KMY524" s="23"/>
      <c r="KMZ524" s="19"/>
      <c r="KNJ524" s="23"/>
      <c r="KNK524" s="19"/>
      <c r="KNU524" s="23"/>
      <c r="KNV524" s="19"/>
      <c r="KOF524" s="23"/>
      <c r="KOG524" s="19"/>
      <c r="KOQ524" s="23"/>
      <c r="KOR524" s="19"/>
      <c r="KPB524" s="23"/>
      <c r="KPC524" s="19"/>
      <c r="KPM524" s="23"/>
      <c r="KPN524" s="19"/>
      <c r="KPX524" s="23"/>
      <c r="KPY524" s="19"/>
      <c r="KQI524" s="23"/>
      <c r="KQJ524" s="19"/>
      <c r="KQT524" s="23"/>
      <c r="KQU524" s="19"/>
      <c r="KRE524" s="23"/>
      <c r="KRF524" s="19"/>
      <c r="KRP524" s="23"/>
      <c r="KRQ524" s="19"/>
      <c r="KSA524" s="23"/>
      <c r="KSB524" s="19"/>
      <c r="KSL524" s="23"/>
      <c r="KSM524" s="19"/>
      <c r="KSW524" s="23"/>
      <c r="KSX524" s="19"/>
      <c r="KTH524" s="23"/>
      <c r="KTI524" s="19"/>
      <c r="KTS524" s="23"/>
      <c r="KTT524" s="19"/>
      <c r="KUD524" s="23"/>
      <c r="KUE524" s="19"/>
      <c r="KUO524" s="23"/>
      <c r="KUP524" s="19"/>
      <c r="KUZ524" s="23"/>
      <c r="KVA524" s="19"/>
      <c r="KVK524" s="23"/>
      <c r="KVL524" s="19"/>
      <c r="KVV524" s="23"/>
      <c r="KVW524" s="19"/>
      <c r="KWG524" s="23"/>
      <c r="KWH524" s="19"/>
      <c r="KWR524" s="23"/>
      <c r="KWS524" s="19"/>
      <c r="KXC524" s="23"/>
      <c r="KXD524" s="19"/>
      <c r="KXN524" s="23"/>
      <c r="KXO524" s="19"/>
      <c r="KXY524" s="23"/>
      <c r="KXZ524" s="19"/>
      <c r="KYJ524" s="23"/>
      <c r="KYK524" s="19"/>
      <c r="KYU524" s="23"/>
      <c r="KYV524" s="19"/>
      <c r="KZF524" s="23"/>
      <c r="KZG524" s="19"/>
      <c r="KZQ524" s="23"/>
      <c r="KZR524" s="19"/>
      <c r="LAB524" s="23"/>
      <c r="LAC524" s="19"/>
      <c r="LAM524" s="23"/>
      <c r="LAN524" s="19"/>
      <c r="LAX524" s="23"/>
      <c r="LAY524" s="19"/>
      <c r="LBI524" s="23"/>
      <c r="LBJ524" s="19"/>
      <c r="LBT524" s="23"/>
      <c r="LBU524" s="19"/>
      <c r="LCE524" s="23"/>
      <c r="LCF524" s="19"/>
      <c r="LCP524" s="23"/>
      <c r="LCQ524" s="19"/>
      <c r="LDA524" s="23"/>
      <c r="LDB524" s="19"/>
      <c r="LDL524" s="23"/>
      <c r="LDM524" s="19"/>
      <c r="LDW524" s="23"/>
      <c r="LDX524" s="19"/>
      <c r="LEH524" s="23"/>
      <c r="LEI524" s="19"/>
      <c r="LES524" s="23"/>
      <c r="LET524" s="19"/>
      <c r="LFD524" s="23"/>
      <c r="LFE524" s="19"/>
      <c r="LFO524" s="23"/>
      <c r="LFP524" s="19"/>
      <c r="LFZ524" s="23"/>
      <c r="LGA524" s="19"/>
      <c r="LGK524" s="23"/>
      <c r="LGL524" s="19"/>
      <c r="LGV524" s="23"/>
      <c r="LGW524" s="19"/>
      <c r="LHG524" s="23"/>
      <c r="LHH524" s="19"/>
      <c r="LHR524" s="23"/>
      <c r="LHS524" s="19"/>
      <c r="LIC524" s="23"/>
      <c r="LID524" s="19"/>
      <c r="LIN524" s="23"/>
      <c r="LIO524" s="19"/>
      <c r="LIY524" s="23"/>
      <c r="LIZ524" s="19"/>
      <c r="LJJ524" s="23"/>
      <c r="LJK524" s="19"/>
      <c r="LJU524" s="23"/>
      <c r="LJV524" s="19"/>
      <c r="LKF524" s="23"/>
      <c r="LKG524" s="19"/>
      <c r="LKQ524" s="23"/>
      <c r="LKR524" s="19"/>
      <c r="LLB524" s="23"/>
      <c r="LLC524" s="19"/>
      <c r="LLM524" s="23"/>
      <c r="LLN524" s="19"/>
      <c r="LLX524" s="23"/>
      <c r="LLY524" s="19"/>
      <c r="LMI524" s="23"/>
      <c r="LMJ524" s="19"/>
      <c r="LMT524" s="23"/>
      <c r="LMU524" s="19"/>
      <c r="LNE524" s="23"/>
      <c r="LNF524" s="19"/>
      <c r="LNP524" s="23"/>
      <c r="LNQ524" s="19"/>
      <c r="LOA524" s="23"/>
      <c r="LOB524" s="19"/>
      <c r="LOL524" s="23"/>
      <c r="LOM524" s="19"/>
      <c r="LOW524" s="23"/>
      <c r="LOX524" s="19"/>
      <c r="LPH524" s="23"/>
      <c r="LPI524" s="19"/>
      <c r="LPS524" s="23"/>
      <c r="LPT524" s="19"/>
      <c r="LQD524" s="23"/>
      <c r="LQE524" s="19"/>
      <c r="LQO524" s="23"/>
      <c r="LQP524" s="19"/>
      <c r="LQZ524" s="23"/>
      <c r="LRA524" s="19"/>
      <c r="LRK524" s="23"/>
      <c r="LRL524" s="19"/>
      <c r="LRV524" s="23"/>
      <c r="LRW524" s="19"/>
      <c r="LSG524" s="23"/>
      <c r="LSH524" s="19"/>
      <c r="LSR524" s="23"/>
      <c r="LSS524" s="19"/>
      <c r="LTC524" s="23"/>
      <c r="LTD524" s="19"/>
      <c r="LTN524" s="23"/>
      <c r="LTO524" s="19"/>
      <c r="LTY524" s="23"/>
      <c r="LTZ524" s="19"/>
      <c r="LUJ524" s="23"/>
      <c r="LUK524" s="19"/>
      <c r="LUU524" s="23"/>
      <c r="LUV524" s="19"/>
      <c r="LVF524" s="23"/>
      <c r="LVG524" s="19"/>
      <c r="LVQ524" s="23"/>
      <c r="LVR524" s="19"/>
      <c r="LWB524" s="23"/>
      <c r="LWC524" s="19"/>
      <c r="LWM524" s="23"/>
      <c r="LWN524" s="19"/>
      <c r="LWX524" s="23"/>
      <c r="LWY524" s="19"/>
      <c r="LXI524" s="23"/>
      <c r="LXJ524" s="19"/>
      <c r="LXT524" s="23"/>
      <c r="LXU524" s="19"/>
      <c r="LYE524" s="23"/>
      <c r="LYF524" s="19"/>
      <c r="LYP524" s="23"/>
      <c r="LYQ524" s="19"/>
      <c r="LZA524" s="23"/>
      <c r="LZB524" s="19"/>
      <c r="LZL524" s="23"/>
      <c r="LZM524" s="19"/>
      <c r="LZW524" s="23"/>
      <c r="LZX524" s="19"/>
      <c r="MAH524" s="23"/>
      <c r="MAI524" s="19"/>
      <c r="MAS524" s="23"/>
      <c r="MAT524" s="19"/>
      <c r="MBD524" s="23"/>
      <c r="MBE524" s="19"/>
      <c r="MBO524" s="23"/>
      <c r="MBP524" s="19"/>
      <c r="MBZ524" s="23"/>
      <c r="MCA524" s="19"/>
      <c r="MCK524" s="23"/>
      <c r="MCL524" s="19"/>
      <c r="MCV524" s="23"/>
      <c r="MCW524" s="19"/>
      <c r="MDG524" s="23"/>
      <c r="MDH524" s="19"/>
      <c r="MDR524" s="23"/>
      <c r="MDS524" s="19"/>
      <c r="MEC524" s="23"/>
      <c r="MED524" s="19"/>
      <c r="MEN524" s="23"/>
      <c r="MEO524" s="19"/>
      <c r="MEY524" s="23"/>
      <c r="MEZ524" s="19"/>
      <c r="MFJ524" s="23"/>
      <c r="MFK524" s="19"/>
      <c r="MFU524" s="23"/>
      <c r="MFV524" s="19"/>
      <c r="MGF524" s="23"/>
      <c r="MGG524" s="19"/>
      <c r="MGQ524" s="23"/>
      <c r="MGR524" s="19"/>
      <c r="MHB524" s="23"/>
      <c r="MHC524" s="19"/>
      <c r="MHM524" s="23"/>
      <c r="MHN524" s="19"/>
      <c r="MHX524" s="23"/>
      <c r="MHY524" s="19"/>
      <c r="MII524" s="23"/>
      <c r="MIJ524" s="19"/>
      <c r="MIT524" s="23"/>
      <c r="MIU524" s="19"/>
      <c r="MJE524" s="23"/>
      <c r="MJF524" s="19"/>
      <c r="MJP524" s="23"/>
      <c r="MJQ524" s="19"/>
      <c r="MKA524" s="23"/>
      <c r="MKB524" s="19"/>
      <c r="MKL524" s="23"/>
      <c r="MKM524" s="19"/>
      <c r="MKW524" s="23"/>
      <c r="MKX524" s="19"/>
      <c r="MLH524" s="23"/>
      <c r="MLI524" s="19"/>
      <c r="MLS524" s="23"/>
      <c r="MLT524" s="19"/>
      <c r="MMD524" s="23"/>
      <c r="MME524" s="19"/>
      <c r="MMO524" s="23"/>
      <c r="MMP524" s="19"/>
      <c r="MMZ524" s="23"/>
      <c r="MNA524" s="19"/>
      <c r="MNK524" s="23"/>
      <c r="MNL524" s="19"/>
      <c r="MNV524" s="23"/>
      <c r="MNW524" s="19"/>
      <c r="MOG524" s="23"/>
      <c r="MOH524" s="19"/>
      <c r="MOR524" s="23"/>
      <c r="MOS524" s="19"/>
      <c r="MPC524" s="23"/>
      <c r="MPD524" s="19"/>
      <c r="MPN524" s="23"/>
      <c r="MPO524" s="19"/>
      <c r="MPY524" s="23"/>
      <c r="MPZ524" s="19"/>
      <c r="MQJ524" s="23"/>
      <c r="MQK524" s="19"/>
      <c r="MQU524" s="23"/>
      <c r="MQV524" s="19"/>
      <c r="MRF524" s="23"/>
      <c r="MRG524" s="19"/>
      <c r="MRQ524" s="23"/>
      <c r="MRR524" s="19"/>
      <c r="MSB524" s="23"/>
      <c r="MSC524" s="19"/>
      <c r="MSM524" s="23"/>
      <c r="MSN524" s="19"/>
      <c r="MSX524" s="23"/>
      <c r="MSY524" s="19"/>
      <c r="MTI524" s="23"/>
      <c r="MTJ524" s="19"/>
      <c r="MTT524" s="23"/>
      <c r="MTU524" s="19"/>
      <c r="MUE524" s="23"/>
      <c r="MUF524" s="19"/>
      <c r="MUP524" s="23"/>
      <c r="MUQ524" s="19"/>
      <c r="MVA524" s="23"/>
      <c r="MVB524" s="19"/>
      <c r="MVL524" s="23"/>
      <c r="MVM524" s="19"/>
      <c r="MVW524" s="23"/>
      <c r="MVX524" s="19"/>
      <c r="MWH524" s="23"/>
      <c r="MWI524" s="19"/>
      <c r="MWS524" s="23"/>
      <c r="MWT524" s="19"/>
      <c r="MXD524" s="23"/>
      <c r="MXE524" s="19"/>
      <c r="MXO524" s="23"/>
      <c r="MXP524" s="19"/>
      <c r="MXZ524" s="23"/>
      <c r="MYA524" s="19"/>
      <c r="MYK524" s="23"/>
      <c r="MYL524" s="19"/>
      <c r="MYV524" s="23"/>
      <c r="MYW524" s="19"/>
      <c r="MZG524" s="23"/>
      <c r="MZH524" s="19"/>
      <c r="MZR524" s="23"/>
      <c r="MZS524" s="19"/>
      <c r="NAC524" s="23"/>
      <c r="NAD524" s="19"/>
      <c r="NAN524" s="23"/>
      <c r="NAO524" s="19"/>
      <c r="NAY524" s="23"/>
      <c r="NAZ524" s="19"/>
      <c r="NBJ524" s="23"/>
      <c r="NBK524" s="19"/>
      <c r="NBU524" s="23"/>
      <c r="NBV524" s="19"/>
      <c r="NCF524" s="23"/>
      <c r="NCG524" s="19"/>
      <c r="NCQ524" s="23"/>
      <c r="NCR524" s="19"/>
      <c r="NDB524" s="23"/>
      <c r="NDC524" s="19"/>
      <c r="NDM524" s="23"/>
      <c r="NDN524" s="19"/>
      <c r="NDX524" s="23"/>
      <c r="NDY524" s="19"/>
      <c r="NEI524" s="23"/>
      <c r="NEJ524" s="19"/>
      <c r="NET524" s="23"/>
      <c r="NEU524" s="19"/>
      <c r="NFE524" s="23"/>
      <c r="NFF524" s="19"/>
      <c r="NFP524" s="23"/>
      <c r="NFQ524" s="19"/>
      <c r="NGA524" s="23"/>
      <c r="NGB524" s="19"/>
      <c r="NGL524" s="23"/>
      <c r="NGM524" s="19"/>
      <c r="NGW524" s="23"/>
      <c r="NGX524" s="19"/>
      <c r="NHH524" s="23"/>
      <c r="NHI524" s="19"/>
      <c r="NHS524" s="23"/>
      <c r="NHT524" s="19"/>
      <c r="NID524" s="23"/>
      <c r="NIE524" s="19"/>
      <c r="NIO524" s="23"/>
      <c r="NIP524" s="19"/>
      <c r="NIZ524" s="23"/>
      <c r="NJA524" s="19"/>
      <c r="NJK524" s="23"/>
      <c r="NJL524" s="19"/>
      <c r="NJV524" s="23"/>
      <c r="NJW524" s="19"/>
      <c r="NKG524" s="23"/>
      <c r="NKH524" s="19"/>
      <c r="NKR524" s="23"/>
      <c r="NKS524" s="19"/>
      <c r="NLC524" s="23"/>
      <c r="NLD524" s="19"/>
      <c r="NLN524" s="23"/>
      <c r="NLO524" s="19"/>
      <c r="NLY524" s="23"/>
      <c r="NLZ524" s="19"/>
      <c r="NMJ524" s="23"/>
      <c r="NMK524" s="19"/>
      <c r="NMU524" s="23"/>
      <c r="NMV524" s="19"/>
      <c r="NNF524" s="23"/>
      <c r="NNG524" s="19"/>
      <c r="NNQ524" s="23"/>
      <c r="NNR524" s="19"/>
      <c r="NOB524" s="23"/>
      <c r="NOC524" s="19"/>
      <c r="NOM524" s="23"/>
      <c r="NON524" s="19"/>
      <c r="NOX524" s="23"/>
      <c r="NOY524" s="19"/>
      <c r="NPI524" s="23"/>
      <c r="NPJ524" s="19"/>
      <c r="NPT524" s="23"/>
      <c r="NPU524" s="19"/>
      <c r="NQE524" s="23"/>
      <c r="NQF524" s="19"/>
      <c r="NQP524" s="23"/>
      <c r="NQQ524" s="19"/>
      <c r="NRA524" s="23"/>
      <c r="NRB524" s="19"/>
      <c r="NRL524" s="23"/>
      <c r="NRM524" s="19"/>
      <c r="NRW524" s="23"/>
      <c r="NRX524" s="19"/>
      <c r="NSH524" s="23"/>
      <c r="NSI524" s="19"/>
      <c r="NSS524" s="23"/>
      <c r="NST524" s="19"/>
      <c r="NTD524" s="23"/>
      <c r="NTE524" s="19"/>
      <c r="NTO524" s="23"/>
      <c r="NTP524" s="19"/>
      <c r="NTZ524" s="23"/>
      <c r="NUA524" s="19"/>
      <c r="NUK524" s="23"/>
      <c r="NUL524" s="19"/>
      <c r="NUV524" s="23"/>
      <c r="NUW524" s="19"/>
      <c r="NVG524" s="23"/>
      <c r="NVH524" s="19"/>
      <c r="NVR524" s="23"/>
      <c r="NVS524" s="19"/>
      <c r="NWC524" s="23"/>
      <c r="NWD524" s="19"/>
      <c r="NWN524" s="23"/>
      <c r="NWO524" s="19"/>
      <c r="NWY524" s="23"/>
      <c r="NWZ524" s="19"/>
      <c r="NXJ524" s="23"/>
      <c r="NXK524" s="19"/>
      <c r="NXU524" s="23"/>
      <c r="NXV524" s="19"/>
      <c r="NYF524" s="23"/>
      <c r="NYG524" s="19"/>
      <c r="NYQ524" s="23"/>
      <c r="NYR524" s="19"/>
      <c r="NZB524" s="23"/>
      <c r="NZC524" s="19"/>
      <c r="NZM524" s="23"/>
      <c r="NZN524" s="19"/>
      <c r="NZX524" s="23"/>
      <c r="NZY524" s="19"/>
      <c r="OAI524" s="23"/>
      <c r="OAJ524" s="19"/>
      <c r="OAT524" s="23"/>
      <c r="OAU524" s="19"/>
      <c r="OBE524" s="23"/>
      <c r="OBF524" s="19"/>
      <c r="OBP524" s="23"/>
      <c r="OBQ524" s="19"/>
      <c r="OCA524" s="23"/>
      <c r="OCB524" s="19"/>
      <c r="OCL524" s="23"/>
      <c r="OCM524" s="19"/>
      <c r="OCW524" s="23"/>
      <c r="OCX524" s="19"/>
      <c r="ODH524" s="23"/>
      <c r="ODI524" s="19"/>
      <c r="ODS524" s="23"/>
      <c r="ODT524" s="19"/>
      <c r="OED524" s="23"/>
      <c r="OEE524" s="19"/>
      <c r="OEO524" s="23"/>
      <c r="OEP524" s="19"/>
      <c r="OEZ524" s="23"/>
      <c r="OFA524" s="19"/>
      <c r="OFK524" s="23"/>
      <c r="OFL524" s="19"/>
      <c r="OFV524" s="23"/>
      <c r="OFW524" s="19"/>
      <c r="OGG524" s="23"/>
      <c r="OGH524" s="19"/>
      <c r="OGR524" s="23"/>
      <c r="OGS524" s="19"/>
      <c r="OHC524" s="23"/>
      <c r="OHD524" s="19"/>
      <c r="OHN524" s="23"/>
      <c r="OHO524" s="19"/>
      <c r="OHY524" s="23"/>
      <c r="OHZ524" s="19"/>
      <c r="OIJ524" s="23"/>
      <c r="OIK524" s="19"/>
      <c r="OIU524" s="23"/>
      <c r="OIV524" s="19"/>
      <c r="OJF524" s="23"/>
      <c r="OJG524" s="19"/>
      <c r="OJQ524" s="23"/>
      <c r="OJR524" s="19"/>
      <c r="OKB524" s="23"/>
      <c r="OKC524" s="19"/>
      <c r="OKM524" s="23"/>
      <c r="OKN524" s="19"/>
      <c r="OKX524" s="23"/>
      <c r="OKY524" s="19"/>
      <c r="OLI524" s="23"/>
      <c r="OLJ524" s="19"/>
      <c r="OLT524" s="23"/>
      <c r="OLU524" s="19"/>
      <c r="OME524" s="23"/>
      <c r="OMF524" s="19"/>
      <c r="OMP524" s="23"/>
      <c r="OMQ524" s="19"/>
      <c r="ONA524" s="23"/>
      <c r="ONB524" s="19"/>
      <c r="ONL524" s="23"/>
      <c r="ONM524" s="19"/>
      <c r="ONW524" s="23"/>
      <c r="ONX524" s="19"/>
      <c r="OOH524" s="23"/>
      <c r="OOI524" s="19"/>
      <c r="OOS524" s="23"/>
      <c r="OOT524" s="19"/>
      <c r="OPD524" s="23"/>
      <c r="OPE524" s="19"/>
      <c r="OPO524" s="23"/>
      <c r="OPP524" s="19"/>
      <c r="OPZ524" s="23"/>
      <c r="OQA524" s="19"/>
      <c r="OQK524" s="23"/>
      <c r="OQL524" s="19"/>
      <c r="OQV524" s="23"/>
      <c r="OQW524" s="19"/>
      <c r="ORG524" s="23"/>
      <c r="ORH524" s="19"/>
      <c r="ORR524" s="23"/>
      <c r="ORS524" s="19"/>
      <c r="OSC524" s="23"/>
      <c r="OSD524" s="19"/>
      <c r="OSN524" s="23"/>
      <c r="OSO524" s="19"/>
      <c r="OSY524" s="23"/>
      <c r="OSZ524" s="19"/>
      <c r="OTJ524" s="23"/>
      <c r="OTK524" s="19"/>
      <c r="OTU524" s="23"/>
      <c r="OTV524" s="19"/>
      <c r="OUF524" s="23"/>
      <c r="OUG524" s="19"/>
      <c r="OUQ524" s="23"/>
      <c r="OUR524" s="19"/>
      <c r="OVB524" s="23"/>
      <c r="OVC524" s="19"/>
      <c r="OVM524" s="23"/>
      <c r="OVN524" s="19"/>
      <c r="OVX524" s="23"/>
      <c r="OVY524" s="19"/>
      <c r="OWI524" s="23"/>
      <c r="OWJ524" s="19"/>
      <c r="OWT524" s="23"/>
      <c r="OWU524" s="19"/>
      <c r="OXE524" s="23"/>
      <c r="OXF524" s="19"/>
      <c r="OXP524" s="23"/>
      <c r="OXQ524" s="19"/>
      <c r="OYA524" s="23"/>
      <c r="OYB524" s="19"/>
      <c r="OYL524" s="23"/>
      <c r="OYM524" s="19"/>
      <c r="OYW524" s="23"/>
      <c r="OYX524" s="19"/>
      <c r="OZH524" s="23"/>
      <c r="OZI524" s="19"/>
      <c r="OZS524" s="23"/>
      <c r="OZT524" s="19"/>
      <c r="PAD524" s="23"/>
      <c r="PAE524" s="19"/>
      <c r="PAO524" s="23"/>
      <c r="PAP524" s="19"/>
      <c r="PAZ524" s="23"/>
      <c r="PBA524" s="19"/>
      <c r="PBK524" s="23"/>
      <c r="PBL524" s="19"/>
      <c r="PBV524" s="23"/>
      <c r="PBW524" s="19"/>
      <c r="PCG524" s="23"/>
      <c r="PCH524" s="19"/>
      <c r="PCR524" s="23"/>
      <c r="PCS524" s="19"/>
      <c r="PDC524" s="23"/>
      <c r="PDD524" s="19"/>
      <c r="PDN524" s="23"/>
      <c r="PDO524" s="19"/>
      <c r="PDY524" s="23"/>
      <c r="PDZ524" s="19"/>
      <c r="PEJ524" s="23"/>
      <c r="PEK524" s="19"/>
      <c r="PEU524" s="23"/>
      <c r="PEV524" s="19"/>
      <c r="PFF524" s="23"/>
      <c r="PFG524" s="19"/>
      <c r="PFQ524" s="23"/>
      <c r="PFR524" s="19"/>
      <c r="PGB524" s="23"/>
      <c r="PGC524" s="19"/>
      <c r="PGM524" s="23"/>
      <c r="PGN524" s="19"/>
      <c r="PGX524" s="23"/>
      <c r="PGY524" s="19"/>
      <c r="PHI524" s="23"/>
      <c r="PHJ524" s="19"/>
      <c r="PHT524" s="23"/>
      <c r="PHU524" s="19"/>
      <c r="PIE524" s="23"/>
      <c r="PIF524" s="19"/>
      <c r="PIP524" s="23"/>
      <c r="PIQ524" s="19"/>
      <c r="PJA524" s="23"/>
      <c r="PJB524" s="19"/>
      <c r="PJL524" s="23"/>
      <c r="PJM524" s="19"/>
      <c r="PJW524" s="23"/>
      <c r="PJX524" s="19"/>
      <c r="PKH524" s="23"/>
      <c r="PKI524" s="19"/>
      <c r="PKS524" s="23"/>
      <c r="PKT524" s="19"/>
      <c r="PLD524" s="23"/>
      <c r="PLE524" s="19"/>
      <c r="PLO524" s="23"/>
      <c r="PLP524" s="19"/>
      <c r="PLZ524" s="23"/>
      <c r="PMA524" s="19"/>
      <c r="PMK524" s="23"/>
      <c r="PML524" s="19"/>
      <c r="PMV524" s="23"/>
      <c r="PMW524" s="19"/>
      <c r="PNG524" s="23"/>
      <c r="PNH524" s="19"/>
      <c r="PNR524" s="23"/>
      <c r="PNS524" s="19"/>
      <c r="POC524" s="23"/>
      <c r="POD524" s="19"/>
      <c r="PON524" s="23"/>
      <c r="POO524" s="19"/>
      <c r="POY524" s="23"/>
      <c r="POZ524" s="19"/>
      <c r="PPJ524" s="23"/>
      <c r="PPK524" s="19"/>
      <c r="PPU524" s="23"/>
      <c r="PPV524" s="19"/>
      <c r="PQF524" s="23"/>
      <c r="PQG524" s="19"/>
      <c r="PQQ524" s="23"/>
      <c r="PQR524" s="19"/>
      <c r="PRB524" s="23"/>
      <c r="PRC524" s="19"/>
      <c r="PRM524" s="23"/>
      <c r="PRN524" s="19"/>
      <c r="PRX524" s="23"/>
      <c r="PRY524" s="19"/>
      <c r="PSI524" s="23"/>
      <c r="PSJ524" s="19"/>
      <c r="PST524" s="23"/>
      <c r="PSU524" s="19"/>
      <c r="PTE524" s="23"/>
      <c r="PTF524" s="19"/>
      <c r="PTP524" s="23"/>
      <c r="PTQ524" s="19"/>
      <c r="PUA524" s="23"/>
      <c r="PUB524" s="19"/>
      <c r="PUL524" s="23"/>
      <c r="PUM524" s="19"/>
      <c r="PUW524" s="23"/>
      <c r="PUX524" s="19"/>
      <c r="PVH524" s="23"/>
      <c r="PVI524" s="19"/>
      <c r="PVS524" s="23"/>
      <c r="PVT524" s="19"/>
      <c r="PWD524" s="23"/>
      <c r="PWE524" s="19"/>
      <c r="PWO524" s="23"/>
      <c r="PWP524" s="19"/>
      <c r="PWZ524" s="23"/>
      <c r="PXA524" s="19"/>
      <c r="PXK524" s="23"/>
      <c r="PXL524" s="19"/>
      <c r="PXV524" s="23"/>
      <c r="PXW524" s="19"/>
      <c r="PYG524" s="23"/>
      <c r="PYH524" s="19"/>
      <c r="PYR524" s="23"/>
      <c r="PYS524" s="19"/>
      <c r="PZC524" s="23"/>
      <c r="PZD524" s="19"/>
      <c r="PZN524" s="23"/>
      <c r="PZO524" s="19"/>
      <c r="PZY524" s="23"/>
      <c r="PZZ524" s="19"/>
      <c r="QAJ524" s="23"/>
      <c r="QAK524" s="19"/>
      <c r="QAU524" s="23"/>
      <c r="QAV524" s="19"/>
      <c r="QBF524" s="23"/>
      <c r="QBG524" s="19"/>
      <c r="QBQ524" s="23"/>
      <c r="QBR524" s="19"/>
      <c r="QCB524" s="23"/>
      <c r="QCC524" s="19"/>
      <c r="QCM524" s="23"/>
      <c r="QCN524" s="19"/>
      <c r="QCX524" s="23"/>
      <c r="QCY524" s="19"/>
      <c r="QDI524" s="23"/>
      <c r="QDJ524" s="19"/>
      <c r="QDT524" s="23"/>
      <c r="QDU524" s="19"/>
      <c r="QEE524" s="23"/>
      <c r="QEF524" s="19"/>
      <c r="QEP524" s="23"/>
      <c r="QEQ524" s="19"/>
      <c r="QFA524" s="23"/>
      <c r="QFB524" s="19"/>
      <c r="QFL524" s="23"/>
      <c r="QFM524" s="19"/>
      <c r="QFW524" s="23"/>
      <c r="QFX524" s="19"/>
      <c r="QGH524" s="23"/>
      <c r="QGI524" s="19"/>
      <c r="QGS524" s="23"/>
      <c r="QGT524" s="19"/>
      <c r="QHD524" s="23"/>
      <c r="QHE524" s="19"/>
      <c r="QHO524" s="23"/>
      <c r="QHP524" s="19"/>
      <c r="QHZ524" s="23"/>
      <c r="QIA524" s="19"/>
      <c r="QIK524" s="23"/>
      <c r="QIL524" s="19"/>
      <c r="QIV524" s="23"/>
      <c r="QIW524" s="19"/>
      <c r="QJG524" s="23"/>
      <c r="QJH524" s="19"/>
      <c r="QJR524" s="23"/>
      <c r="QJS524" s="19"/>
      <c r="QKC524" s="23"/>
      <c r="QKD524" s="19"/>
      <c r="QKN524" s="23"/>
      <c r="QKO524" s="19"/>
      <c r="QKY524" s="23"/>
      <c r="QKZ524" s="19"/>
      <c r="QLJ524" s="23"/>
      <c r="QLK524" s="19"/>
      <c r="QLU524" s="23"/>
      <c r="QLV524" s="19"/>
      <c r="QMF524" s="23"/>
      <c r="QMG524" s="19"/>
      <c r="QMQ524" s="23"/>
      <c r="QMR524" s="19"/>
      <c r="QNB524" s="23"/>
      <c r="QNC524" s="19"/>
      <c r="QNM524" s="23"/>
      <c r="QNN524" s="19"/>
      <c r="QNX524" s="23"/>
      <c r="QNY524" s="19"/>
      <c r="QOI524" s="23"/>
      <c r="QOJ524" s="19"/>
      <c r="QOT524" s="23"/>
      <c r="QOU524" s="19"/>
      <c r="QPE524" s="23"/>
      <c r="QPF524" s="19"/>
      <c r="QPP524" s="23"/>
      <c r="QPQ524" s="19"/>
      <c r="QQA524" s="23"/>
      <c r="QQB524" s="19"/>
      <c r="QQL524" s="23"/>
      <c r="QQM524" s="19"/>
      <c r="QQW524" s="23"/>
      <c r="QQX524" s="19"/>
      <c r="QRH524" s="23"/>
      <c r="QRI524" s="19"/>
      <c r="QRS524" s="23"/>
      <c r="QRT524" s="19"/>
      <c r="QSD524" s="23"/>
      <c r="QSE524" s="19"/>
      <c r="QSO524" s="23"/>
      <c r="QSP524" s="19"/>
      <c r="QSZ524" s="23"/>
      <c r="QTA524" s="19"/>
      <c r="QTK524" s="23"/>
      <c r="QTL524" s="19"/>
      <c r="QTV524" s="23"/>
      <c r="QTW524" s="19"/>
      <c r="QUG524" s="23"/>
      <c r="QUH524" s="19"/>
      <c r="QUR524" s="23"/>
      <c r="QUS524" s="19"/>
      <c r="QVC524" s="23"/>
      <c r="QVD524" s="19"/>
      <c r="QVN524" s="23"/>
      <c r="QVO524" s="19"/>
      <c r="QVY524" s="23"/>
      <c r="QVZ524" s="19"/>
      <c r="QWJ524" s="23"/>
      <c r="QWK524" s="19"/>
      <c r="QWU524" s="23"/>
      <c r="QWV524" s="19"/>
      <c r="QXF524" s="23"/>
      <c r="QXG524" s="19"/>
      <c r="QXQ524" s="23"/>
      <c r="QXR524" s="19"/>
      <c r="QYB524" s="23"/>
      <c r="QYC524" s="19"/>
      <c r="QYM524" s="23"/>
      <c r="QYN524" s="19"/>
      <c r="QYX524" s="23"/>
      <c r="QYY524" s="19"/>
      <c r="QZI524" s="23"/>
      <c r="QZJ524" s="19"/>
      <c r="QZT524" s="23"/>
      <c r="QZU524" s="19"/>
      <c r="RAE524" s="23"/>
      <c r="RAF524" s="19"/>
      <c r="RAP524" s="23"/>
      <c r="RAQ524" s="19"/>
      <c r="RBA524" s="23"/>
      <c r="RBB524" s="19"/>
      <c r="RBL524" s="23"/>
      <c r="RBM524" s="19"/>
      <c r="RBW524" s="23"/>
      <c r="RBX524" s="19"/>
      <c r="RCH524" s="23"/>
      <c r="RCI524" s="19"/>
      <c r="RCS524" s="23"/>
      <c r="RCT524" s="19"/>
      <c r="RDD524" s="23"/>
      <c r="RDE524" s="19"/>
      <c r="RDO524" s="23"/>
      <c r="RDP524" s="19"/>
      <c r="RDZ524" s="23"/>
      <c r="REA524" s="19"/>
      <c r="REK524" s="23"/>
      <c r="REL524" s="19"/>
      <c r="REV524" s="23"/>
      <c r="REW524" s="19"/>
      <c r="RFG524" s="23"/>
      <c r="RFH524" s="19"/>
      <c r="RFR524" s="23"/>
      <c r="RFS524" s="19"/>
      <c r="RGC524" s="23"/>
      <c r="RGD524" s="19"/>
      <c r="RGN524" s="23"/>
      <c r="RGO524" s="19"/>
      <c r="RGY524" s="23"/>
      <c r="RGZ524" s="19"/>
      <c r="RHJ524" s="23"/>
      <c r="RHK524" s="19"/>
      <c r="RHU524" s="23"/>
      <c r="RHV524" s="19"/>
      <c r="RIF524" s="23"/>
      <c r="RIG524" s="19"/>
      <c r="RIQ524" s="23"/>
      <c r="RIR524" s="19"/>
      <c r="RJB524" s="23"/>
      <c r="RJC524" s="19"/>
      <c r="RJM524" s="23"/>
      <c r="RJN524" s="19"/>
      <c r="RJX524" s="23"/>
      <c r="RJY524" s="19"/>
      <c r="RKI524" s="23"/>
      <c r="RKJ524" s="19"/>
      <c r="RKT524" s="23"/>
      <c r="RKU524" s="19"/>
      <c r="RLE524" s="23"/>
      <c r="RLF524" s="19"/>
      <c r="RLP524" s="23"/>
      <c r="RLQ524" s="19"/>
      <c r="RMA524" s="23"/>
      <c r="RMB524" s="19"/>
      <c r="RML524" s="23"/>
      <c r="RMM524" s="19"/>
      <c r="RMW524" s="23"/>
      <c r="RMX524" s="19"/>
      <c r="RNH524" s="23"/>
      <c r="RNI524" s="19"/>
      <c r="RNS524" s="23"/>
      <c r="RNT524" s="19"/>
      <c r="ROD524" s="23"/>
      <c r="ROE524" s="19"/>
      <c r="ROO524" s="23"/>
      <c r="ROP524" s="19"/>
      <c r="ROZ524" s="23"/>
      <c r="RPA524" s="19"/>
      <c r="RPK524" s="23"/>
      <c r="RPL524" s="19"/>
      <c r="RPV524" s="23"/>
      <c r="RPW524" s="19"/>
      <c r="RQG524" s="23"/>
      <c r="RQH524" s="19"/>
      <c r="RQR524" s="23"/>
      <c r="RQS524" s="19"/>
      <c r="RRC524" s="23"/>
      <c r="RRD524" s="19"/>
      <c r="RRN524" s="23"/>
      <c r="RRO524" s="19"/>
      <c r="RRY524" s="23"/>
      <c r="RRZ524" s="19"/>
      <c r="RSJ524" s="23"/>
      <c r="RSK524" s="19"/>
      <c r="RSU524" s="23"/>
      <c r="RSV524" s="19"/>
      <c r="RTF524" s="23"/>
      <c r="RTG524" s="19"/>
      <c r="RTQ524" s="23"/>
      <c r="RTR524" s="19"/>
      <c r="RUB524" s="23"/>
      <c r="RUC524" s="19"/>
      <c r="RUM524" s="23"/>
      <c r="RUN524" s="19"/>
      <c r="RUX524" s="23"/>
      <c r="RUY524" s="19"/>
      <c r="RVI524" s="23"/>
      <c r="RVJ524" s="19"/>
      <c r="RVT524" s="23"/>
      <c r="RVU524" s="19"/>
      <c r="RWE524" s="23"/>
      <c r="RWF524" s="19"/>
      <c r="RWP524" s="23"/>
      <c r="RWQ524" s="19"/>
      <c r="RXA524" s="23"/>
      <c r="RXB524" s="19"/>
      <c r="RXL524" s="23"/>
      <c r="RXM524" s="19"/>
      <c r="RXW524" s="23"/>
      <c r="RXX524" s="19"/>
      <c r="RYH524" s="23"/>
      <c r="RYI524" s="19"/>
      <c r="RYS524" s="23"/>
      <c r="RYT524" s="19"/>
      <c r="RZD524" s="23"/>
      <c r="RZE524" s="19"/>
      <c r="RZO524" s="23"/>
      <c r="RZP524" s="19"/>
      <c r="RZZ524" s="23"/>
      <c r="SAA524" s="19"/>
      <c r="SAK524" s="23"/>
      <c r="SAL524" s="19"/>
      <c r="SAV524" s="23"/>
      <c r="SAW524" s="19"/>
      <c r="SBG524" s="23"/>
      <c r="SBH524" s="19"/>
      <c r="SBR524" s="23"/>
      <c r="SBS524" s="19"/>
      <c r="SCC524" s="23"/>
      <c r="SCD524" s="19"/>
      <c r="SCN524" s="23"/>
      <c r="SCO524" s="19"/>
      <c r="SCY524" s="23"/>
      <c r="SCZ524" s="19"/>
      <c r="SDJ524" s="23"/>
      <c r="SDK524" s="19"/>
      <c r="SDU524" s="23"/>
      <c r="SDV524" s="19"/>
      <c r="SEF524" s="23"/>
      <c r="SEG524" s="19"/>
      <c r="SEQ524" s="23"/>
      <c r="SER524" s="19"/>
      <c r="SFB524" s="23"/>
      <c r="SFC524" s="19"/>
      <c r="SFM524" s="23"/>
      <c r="SFN524" s="19"/>
      <c r="SFX524" s="23"/>
      <c r="SFY524" s="19"/>
      <c r="SGI524" s="23"/>
      <c r="SGJ524" s="19"/>
      <c r="SGT524" s="23"/>
      <c r="SGU524" s="19"/>
      <c r="SHE524" s="23"/>
      <c r="SHF524" s="19"/>
      <c r="SHP524" s="23"/>
      <c r="SHQ524" s="19"/>
      <c r="SIA524" s="23"/>
      <c r="SIB524" s="19"/>
      <c r="SIL524" s="23"/>
      <c r="SIM524" s="19"/>
      <c r="SIW524" s="23"/>
      <c r="SIX524" s="19"/>
      <c r="SJH524" s="23"/>
      <c r="SJI524" s="19"/>
      <c r="SJS524" s="23"/>
      <c r="SJT524" s="19"/>
      <c r="SKD524" s="23"/>
      <c r="SKE524" s="19"/>
      <c r="SKO524" s="23"/>
      <c r="SKP524" s="19"/>
      <c r="SKZ524" s="23"/>
      <c r="SLA524" s="19"/>
      <c r="SLK524" s="23"/>
      <c r="SLL524" s="19"/>
      <c r="SLV524" s="23"/>
      <c r="SLW524" s="19"/>
      <c r="SMG524" s="23"/>
      <c r="SMH524" s="19"/>
      <c r="SMR524" s="23"/>
      <c r="SMS524" s="19"/>
      <c r="SNC524" s="23"/>
      <c r="SND524" s="19"/>
      <c r="SNN524" s="23"/>
      <c r="SNO524" s="19"/>
      <c r="SNY524" s="23"/>
      <c r="SNZ524" s="19"/>
      <c r="SOJ524" s="23"/>
      <c r="SOK524" s="19"/>
      <c r="SOU524" s="23"/>
      <c r="SOV524" s="19"/>
      <c r="SPF524" s="23"/>
      <c r="SPG524" s="19"/>
      <c r="SPQ524" s="23"/>
      <c r="SPR524" s="19"/>
      <c r="SQB524" s="23"/>
      <c r="SQC524" s="19"/>
      <c r="SQM524" s="23"/>
      <c r="SQN524" s="19"/>
      <c r="SQX524" s="23"/>
      <c r="SQY524" s="19"/>
      <c r="SRI524" s="23"/>
      <c r="SRJ524" s="19"/>
      <c r="SRT524" s="23"/>
      <c r="SRU524" s="19"/>
      <c r="SSE524" s="23"/>
      <c r="SSF524" s="19"/>
      <c r="SSP524" s="23"/>
      <c r="SSQ524" s="19"/>
      <c r="STA524" s="23"/>
      <c r="STB524" s="19"/>
      <c r="STL524" s="23"/>
      <c r="STM524" s="19"/>
      <c r="STW524" s="23"/>
      <c r="STX524" s="19"/>
      <c r="SUH524" s="23"/>
      <c r="SUI524" s="19"/>
      <c r="SUS524" s="23"/>
      <c r="SUT524" s="19"/>
      <c r="SVD524" s="23"/>
      <c r="SVE524" s="19"/>
      <c r="SVO524" s="23"/>
      <c r="SVP524" s="19"/>
      <c r="SVZ524" s="23"/>
      <c r="SWA524" s="19"/>
      <c r="SWK524" s="23"/>
      <c r="SWL524" s="19"/>
      <c r="SWV524" s="23"/>
      <c r="SWW524" s="19"/>
      <c r="SXG524" s="23"/>
      <c r="SXH524" s="19"/>
      <c r="SXR524" s="23"/>
      <c r="SXS524" s="19"/>
      <c r="SYC524" s="23"/>
      <c r="SYD524" s="19"/>
      <c r="SYN524" s="23"/>
      <c r="SYO524" s="19"/>
      <c r="SYY524" s="23"/>
      <c r="SYZ524" s="19"/>
      <c r="SZJ524" s="23"/>
      <c r="SZK524" s="19"/>
      <c r="SZU524" s="23"/>
      <c r="SZV524" s="19"/>
      <c r="TAF524" s="23"/>
      <c r="TAG524" s="19"/>
      <c r="TAQ524" s="23"/>
      <c r="TAR524" s="19"/>
      <c r="TBB524" s="23"/>
      <c r="TBC524" s="19"/>
      <c r="TBM524" s="23"/>
      <c r="TBN524" s="19"/>
      <c r="TBX524" s="23"/>
      <c r="TBY524" s="19"/>
      <c r="TCI524" s="23"/>
      <c r="TCJ524" s="19"/>
      <c r="TCT524" s="23"/>
      <c r="TCU524" s="19"/>
      <c r="TDE524" s="23"/>
      <c r="TDF524" s="19"/>
      <c r="TDP524" s="23"/>
      <c r="TDQ524" s="19"/>
      <c r="TEA524" s="23"/>
      <c r="TEB524" s="19"/>
      <c r="TEL524" s="23"/>
      <c r="TEM524" s="19"/>
      <c r="TEW524" s="23"/>
      <c r="TEX524" s="19"/>
      <c r="TFH524" s="23"/>
      <c r="TFI524" s="19"/>
      <c r="TFS524" s="23"/>
      <c r="TFT524" s="19"/>
      <c r="TGD524" s="23"/>
      <c r="TGE524" s="19"/>
      <c r="TGO524" s="23"/>
      <c r="TGP524" s="19"/>
      <c r="TGZ524" s="23"/>
      <c r="THA524" s="19"/>
      <c r="THK524" s="23"/>
      <c r="THL524" s="19"/>
      <c r="THV524" s="23"/>
      <c r="THW524" s="19"/>
      <c r="TIG524" s="23"/>
      <c r="TIH524" s="19"/>
      <c r="TIR524" s="23"/>
      <c r="TIS524" s="19"/>
      <c r="TJC524" s="23"/>
      <c r="TJD524" s="19"/>
      <c r="TJN524" s="23"/>
      <c r="TJO524" s="19"/>
      <c r="TJY524" s="23"/>
      <c r="TJZ524" s="19"/>
      <c r="TKJ524" s="23"/>
      <c r="TKK524" s="19"/>
      <c r="TKU524" s="23"/>
      <c r="TKV524" s="19"/>
      <c r="TLF524" s="23"/>
      <c r="TLG524" s="19"/>
      <c r="TLQ524" s="23"/>
      <c r="TLR524" s="19"/>
      <c r="TMB524" s="23"/>
      <c r="TMC524" s="19"/>
      <c r="TMM524" s="23"/>
      <c r="TMN524" s="19"/>
      <c r="TMX524" s="23"/>
      <c r="TMY524" s="19"/>
      <c r="TNI524" s="23"/>
      <c r="TNJ524" s="19"/>
      <c r="TNT524" s="23"/>
      <c r="TNU524" s="19"/>
      <c r="TOE524" s="23"/>
      <c r="TOF524" s="19"/>
      <c r="TOP524" s="23"/>
      <c r="TOQ524" s="19"/>
      <c r="TPA524" s="23"/>
      <c r="TPB524" s="19"/>
      <c r="TPL524" s="23"/>
      <c r="TPM524" s="19"/>
      <c r="TPW524" s="23"/>
      <c r="TPX524" s="19"/>
      <c r="TQH524" s="23"/>
      <c r="TQI524" s="19"/>
      <c r="TQS524" s="23"/>
      <c r="TQT524" s="19"/>
      <c r="TRD524" s="23"/>
      <c r="TRE524" s="19"/>
      <c r="TRO524" s="23"/>
      <c r="TRP524" s="19"/>
      <c r="TRZ524" s="23"/>
      <c r="TSA524" s="19"/>
      <c r="TSK524" s="23"/>
      <c r="TSL524" s="19"/>
      <c r="TSV524" s="23"/>
      <c r="TSW524" s="19"/>
      <c r="TTG524" s="23"/>
      <c r="TTH524" s="19"/>
      <c r="TTR524" s="23"/>
      <c r="TTS524" s="19"/>
      <c r="TUC524" s="23"/>
      <c r="TUD524" s="19"/>
      <c r="TUN524" s="23"/>
      <c r="TUO524" s="19"/>
      <c r="TUY524" s="23"/>
      <c r="TUZ524" s="19"/>
      <c r="TVJ524" s="23"/>
      <c r="TVK524" s="19"/>
      <c r="TVU524" s="23"/>
      <c r="TVV524" s="19"/>
      <c r="TWF524" s="23"/>
      <c r="TWG524" s="19"/>
      <c r="TWQ524" s="23"/>
      <c r="TWR524" s="19"/>
      <c r="TXB524" s="23"/>
      <c r="TXC524" s="19"/>
      <c r="TXM524" s="23"/>
      <c r="TXN524" s="19"/>
      <c r="TXX524" s="23"/>
      <c r="TXY524" s="19"/>
      <c r="TYI524" s="23"/>
      <c r="TYJ524" s="19"/>
      <c r="TYT524" s="23"/>
      <c r="TYU524" s="19"/>
      <c r="TZE524" s="23"/>
      <c r="TZF524" s="19"/>
      <c r="TZP524" s="23"/>
      <c r="TZQ524" s="19"/>
      <c r="UAA524" s="23"/>
      <c r="UAB524" s="19"/>
      <c r="UAL524" s="23"/>
      <c r="UAM524" s="19"/>
      <c r="UAW524" s="23"/>
      <c r="UAX524" s="19"/>
      <c r="UBH524" s="23"/>
      <c r="UBI524" s="19"/>
      <c r="UBS524" s="23"/>
      <c r="UBT524" s="19"/>
      <c r="UCD524" s="23"/>
      <c r="UCE524" s="19"/>
      <c r="UCO524" s="23"/>
      <c r="UCP524" s="19"/>
      <c r="UCZ524" s="23"/>
      <c r="UDA524" s="19"/>
      <c r="UDK524" s="23"/>
      <c r="UDL524" s="19"/>
      <c r="UDV524" s="23"/>
      <c r="UDW524" s="19"/>
      <c r="UEG524" s="23"/>
      <c r="UEH524" s="19"/>
      <c r="UER524" s="23"/>
      <c r="UES524" s="19"/>
      <c r="UFC524" s="23"/>
      <c r="UFD524" s="19"/>
      <c r="UFN524" s="23"/>
      <c r="UFO524" s="19"/>
      <c r="UFY524" s="23"/>
      <c r="UFZ524" s="19"/>
      <c r="UGJ524" s="23"/>
      <c r="UGK524" s="19"/>
      <c r="UGU524" s="23"/>
      <c r="UGV524" s="19"/>
      <c r="UHF524" s="23"/>
      <c r="UHG524" s="19"/>
      <c r="UHQ524" s="23"/>
      <c r="UHR524" s="19"/>
      <c r="UIB524" s="23"/>
      <c r="UIC524" s="19"/>
      <c r="UIM524" s="23"/>
      <c r="UIN524" s="19"/>
      <c r="UIX524" s="23"/>
      <c r="UIY524" s="19"/>
      <c r="UJI524" s="23"/>
      <c r="UJJ524" s="19"/>
      <c r="UJT524" s="23"/>
      <c r="UJU524" s="19"/>
      <c r="UKE524" s="23"/>
      <c r="UKF524" s="19"/>
      <c r="UKP524" s="23"/>
      <c r="UKQ524" s="19"/>
      <c r="ULA524" s="23"/>
      <c r="ULB524" s="19"/>
      <c r="ULL524" s="23"/>
      <c r="ULM524" s="19"/>
      <c r="ULW524" s="23"/>
      <c r="ULX524" s="19"/>
      <c r="UMH524" s="23"/>
      <c r="UMI524" s="19"/>
      <c r="UMS524" s="23"/>
      <c r="UMT524" s="19"/>
      <c r="UND524" s="23"/>
      <c r="UNE524" s="19"/>
      <c r="UNO524" s="23"/>
      <c r="UNP524" s="19"/>
      <c r="UNZ524" s="23"/>
      <c r="UOA524" s="19"/>
      <c r="UOK524" s="23"/>
      <c r="UOL524" s="19"/>
      <c r="UOV524" s="23"/>
      <c r="UOW524" s="19"/>
      <c r="UPG524" s="23"/>
      <c r="UPH524" s="19"/>
      <c r="UPR524" s="23"/>
      <c r="UPS524" s="19"/>
      <c r="UQC524" s="23"/>
      <c r="UQD524" s="19"/>
      <c r="UQN524" s="23"/>
      <c r="UQO524" s="19"/>
      <c r="UQY524" s="23"/>
      <c r="UQZ524" s="19"/>
      <c r="URJ524" s="23"/>
      <c r="URK524" s="19"/>
      <c r="URU524" s="23"/>
      <c r="URV524" s="19"/>
      <c r="USF524" s="23"/>
      <c r="USG524" s="19"/>
      <c r="USQ524" s="23"/>
      <c r="USR524" s="19"/>
      <c r="UTB524" s="23"/>
      <c r="UTC524" s="19"/>
      <c r="UTM524" s="23"/>
      <c r="UTN524" s="19"/>
      <c r="UTX524" s="23"/>
      <c r="UTY524" s="19"/>
      <c r="UUI524" s="23"/>
      <c r="UUJ524" s="19"/>
      <c r="UUT524" s="23"/>
      <c r="UUU524" s="19"/>
      <c r="UVE524" s="23"/>
      <c r="UVF524" s="19"/>
      <c r="UVP524" s="23"/>
      <c r="UVQ524" s="19"/>
      <c r="UWA524" s="23"/>
      <c r="UWB524" s="19"/>
      <c r="UWL524" s="23"/>
      <c r="UWM524" s="19"/>
      <c r="UWW524" s="23"/>
      <c r="UWX524" s="19"/>
      <c r="UXH524" s="23"/>
      <c r="UXI524" s="19"/>
      <c r="UXS524" s="23"/>
      <c r="UXT524" s="19"/>
      <c r="UYD524" s="23"/>
      <c r="UYE524" s="19"/>
      <c r="UYO524" s="23"/>
      <c r="UYP524" s="19"/>
      <c r="UYZ524" s="23"/>
      <c r="UZA524" s="19"/>
      <c r="UZK524" s="23"/>
      <c r="UZL524" s="19"/>
      <c r="UZV524" s="23"/>
      <c r="UZW524" s="19"/>
      <c r="VAG524" s="23"/>
      <c r="VAH524" s="19"/>
      <c r="VAR524" s="23"/>
      <c r="VAS524" s="19"/>
      <c r="VBC524" s="23"/>
      <c r="VBD524" s="19"/>
      <c r="VBN524" s="23"/>
      <c r="VBO524" s="19"/>
      <c r="VBY524" s="23"/>
      <c r="VBZ524" s="19"/>
      <c r="VCJ524" s="23"/>
      <c r="VCK524" s="19"/>
      <c r="VCU524" s="23"/>
      <c r="VCV524" s="19"/>
      <c r="VDF524" s="23"/>
      <c r="VDG524" s="19"/>
      <c r="VDQ524" s="23"/>
      <c r="VDR524" s="19"/>
      <c r="VEB524" s="23"/>
      <c r="VEC524" s="19"/>
      <c r="VEM524" s="23"/>
      <c r="VEN524" s="19"/>
      <c r="VEX524" s="23"/>
      <c r="VEY524" s="19"/>
      <c r="VFI524" s="23"/>
      <c r="VFJ524" s="19"/>
      <c r="VFT524" s="23"/>
      <c r="VFU524" s="19"/>
      <c r="VGE524" s="23"/>
      <c r="VGF524" s="19"/>
      <c r="VGP524" s="23"/>
      <c r="VGQ524" s="19"/>
      <c r="VHA524" s="23"/>
      <c r="VHB524" s="19"/>
      <c r="VHL524" s="23"/>
      <c r="VHM524" s="19"/>
      <c r="VHW524" s="23"/>
      <c r="VHX524" s="19"/>
      <c r="VIH524" s="23"/>
      <c r="VII524" s="19"/>
      <c r="VIS524" s="23"/>
      <c r="VIT524" s="19"/>
      <c r="VJD524" s="23"/>
      <c r="VJE524" s="19"/>
      <c r="VJO524" s="23"/>
      <c r="VJP524" s="19"/>
      <c r="VJZ524" s="23"/>
      <c r="VKA524" s="19"/>
      <c r="VKK524" s="23"/>
      <c r="VKL524" s="19"/>
      <c r="VKV524" s="23"/>
      <c r="VKW524" s="19"/>
      <c r="VLG524" s="23"/>
      <c r="VLH524" s="19"/>
      <c r="VLR524" s="23"/>
      <c r="VLS524" s="19"/>
      <c r="VMC524" s="23"/>
      <c r="VMD524" s="19"/>
      <c r="VMN524" s="23"/>
      <c r="VMO524" s="19"/>
      <c r="VMY524" s="23"/>
      <c r="VMZ524" s="19"/>
      <c r="VNJ524" s="23"/>
      <c r="VNK524" s="19"/>
      <c r="VNU524" s="23"/>
      <c r="VNV524" s="19"/>
      <c r="VOF524" s="23"/>
      <c r="VOG524" s="19"/>
      <c r="VOQ524" s="23"/>
      <c r="VOR524" s="19"/>
      <c r="VPB524" s="23"/>
      <c r="VPC524" s="19"/>
      <c r="VPM524" s="23"/>
      <c r="VPN524" s="19"/>
      <c r="VPX524" s="23"/>
      <c r="VPY524" s="19"/>
      <c r="VQI524" s="23"/>
      <c r="VQJ524" s="19"/>
      <c r="VQT524" s="23"/>
      <c r="VQU524" s="19"/>
      <c r="VRE524" s="23"/>
      <c r="VRF524" s="19"/>
      <c r="VRP524" s="23"/>
      <c r="VRQ524" s="19"/>
      <c r="VSA524" s="23"/>
      <c r="VSB524" s="19"/>
      <c r="VSL524" s="23"/>
      <c r="VSM524" s="19"/>
      <c r="VSW524" s="23"/>
      <c r="VSX524" s="19"/>
      <c r="VTH524" s="23"/>
      <c r="VTI524" s="19"/>
      <c r="VTS524" s="23"/>
      <c r="VTT524" s="19"/>
      <c r="VUD524" s="23"/>
      <c r="VUE524" s="19"/>
      <c r="VUO524" s="23"/>
      <c r="VUP524" s="19"/>
      <c r="VUZ524" s="23"/>
      <c r="VVA524" s="19"/>
      <c r="VVK524" s="23"/>
      <c r="VVL524" s="19"/>
      <c r="VVV524" s="23"/>
      <c r="VVW524" s="19"/>
      <c r="VWG524" s="23"/>
      <c r="VWH524" s="19"/>
      <c r="VWR524" s="23"/>
      <c r="VWS524" s="19"/>
      <c r="VXC524" s="23"/>
      <c r="VXD524" s="19"/>
      <c r="VXN524" s="23"/>
      <c r="VXO524" s="19"/>
      <c r="VXY524" s="23"/>
      <c r="VXZ524" s="19"/>
      <c r="VYJ524" s="23"/>
      <c r="VYK524" s="19"/>
      <c r="VYU524" s="23"/>
      <c r="VYV524" s="19"/>
      <c r="VZF524" s="23"/>
      <c r="VZG524" s="19"/>
      <c r="VZQ524" s="23"/>
      <c r="VZR524" s="19"/>
      <c r="WAB524" s="23"/>
      <c r="WAC524" s="19"/>
      <c r="WAM524" s="23"/>
      <c r="WAN524" s="19"/>
      <c r="WAX524" s="23"/>
      <c r="WAY524" s="19"/>
      <c r="WBI524" s="23"/>
      <c r="WBJ524" s="19"/>
      <c r="WBT524" s="23"/>
      <c r="WBU524" s="19"/>
      <c r="WCE524" s="23"/>
      <c r="WCF524" s="19"/>
      <c r="WCP524" s="23"/>
      <c r="WCQ524" s="19"/>
      <c r="WDA524" s="23"/>
      <c r="WDB524" s="19"/>
      <c r="WDL524" s="23"/>
      <c r="WDM524" s="19"/>
      <c r="WDW524" s="23"/>
      <c r="WDX524" s="19"/>
      <c r="WEH524" s="23"/>
      <c r="WEI524" s="19"/>
      <c r="WES524" s="23"/>
      <c r="WET524" s="19"/>
      <c r="WFD524" s="23"/>
      <c r="WFE524" s="19"/>
      <c r="WFO524" s="23"/>
      <c r="WFP524" s="19"/>
      <c r="WFZ524" s="23"/>
      <c r="WGA524" s="19"/>
      <c r="WGK524" s="23"/>
      <c r="WGL524" s="19"/>
      <c r="WGV524" s="23"/>
      <c r="WGW524" s="19"/>
      <c r="WHG524" s="23"/>
      <c r="WHH524" s="19"/>
      <c r="WHR524" s="23"/>
      <c r="WHS524" s="19"/>
      <c r="WIC524" s="23"/>
      <c r="WID524" s="19"/>
      <c r="WIN524" s="23"/>
      <c r="WIO524" s="19"/>
      <c r="WIY524" s="23"/>
      <c r="WIZ524" s="19"/>
      <c r="WJJ524" s="23"/>
      <c r="WJK524" s="19"/>
      <c r="WJU524" s="23"/>
      <c r="WJV524" s="19"/>
      <c r="WKF524" s="23"/>
      <c r="WKG524" s="19"/>
      <c r="WKQ524" s="23"/>
      <c r="WKR524" s="19"/>
      <c r="WLB524" s="23"/>
      <c r="WLC524" s="19"/>
      <c r="WLM524" s="23"/>
      <c r="WLN524" s="19"/>
      <c r="WLX524" s="23"/>
      <c r="WLY524" s="19"/>
      <c r="WMI524" s="23"/>
      <c r="WMJ524" s="19"/>
      <c r="WMT524" s="23"/>
      <c r="WMU524" s="19"/>
      <c r="WNE524" s="23"/>
      <c r="WNF524" s="19"/>
      <c r="WNP524" s="23"/>
      <c r="WNQ524" s="19"/>
      <c r="WOA524" s="23"/>
      <c r="WOB524" s="19"/>
      <c r="WOL524" s="23"/>
      <c r="WOM524" s="19"/>
      <c r="WOW524" s="23"/>
      <c r="WOX524" s="19"/>
      <c r="WPH524" s="23"/>
      <c r="WPI524" s="19"/>
      <c r="WPS524" s="23"/>
      <c r="WPT524" s="19"/>
      <c r="WQD524" s="23"/>
      <c r="WQE524" s="19"/>
      <c r="WQO524" s="23"/>
      <c r="WQP524" s="19"/>
      <c r="WQZ524" s="23"/>
      <c r="WRA524" s="19"/>
      <c r="WRK524" s="23"/>
      <c r="WRL524" s="19"/>
      <c r="WRV524" s="23"/>
      <c r="WRW524" s="19"/>
      <c r="WSG524" s="23"/>
      <c r="WSH524" s="19"/>
      <c r="WSR524" s="23"/>
      <c r="WSS524" s="19"/>
      <c r="WTC524" s="23"/>
      <c r="WTD524" s="19"/>
      <c r="WTN524" s="23"/>
      <c r="WTO524" s="19"/>
      <c r="WTY524" s="23"/>
      <c r="WTZ524" s="19"/>
      <c r="WUJ524" s="23"/>
      <c r="WUK524" s="19"/>
      <c r="WUU524" s="23"/>
      <c r="WUV524" s="19"/>
      <c r="WVF524" s="23"/>
      <c r="WVG524" s="19"/>
      <c r="WVQ524" s="23"/>
      <c r="WVR524" s="19"/>
      <c r="WWB524" s="23"/>
      <c r="WWC524" s="19"/>
      <c r="WWM524" s="23"/>
      <c r="WWN524" s="19"/>
      <c r="WWX524" s="23"/>
      <c r="WWY524" s="19"/>
      <c r="WXI524" s="23"/>
      <c r="WXJ524" s="19"/>
      <c r="WXT524" s="23"/>
      <c r="WXU524" s="19"/>
      <c r="WYE524" s="23"/>
      <c r="WYF524" s="19"/>
      <c r="WYP524" s="23"/>
      <c r="WYQ524" s="19"/>
      <c r="WZA524" s="23"/>
      <c r="WZB524" s="19"/>
      <c r="WZL524" s="23"/>
      <c r="WZM524" s="19"/>
      <c r="WZW524" s="23"/>
      <c r="WZX524" s="19"/>
      <c r="XAH524" s="23"/>
      <c r="XAI524" s="19"/>
      <c r="XAS524" s="23"/>
      <c r="XAT524" s="19"/>
      <c r="XBD524" s="23"/>
      <c r="XBE524" s="19"/>
      <c r="XBO524" s="23"/>
      <c r="XBP524" s="19"/>
      <c r="XBZ524" s="23"/>
      <c r="XCA524" s="19"/>
      <c r="XCK524" s="23"/>
      <c r="XCL524" s="19"/>
      <c r="XCV524" s="23"/>
      <c r="XCW524" s="19"/>
      <c r="XDG524" s="23"/>
      <c r="XDH524" s="19"/>
      <c r="XDR524" s="23"/>
      <c r="XDS524" s="19"/>
      <c r="XEC524" s="23"/>
      <c r="XED524" s="19"/>
      <c r="XEN524" s="23"/>
      <c r="XEO524" s="19"/>
      <c r="XEY524" s="23"/>
      <c r="XEZ524" s="19"/>
    </row>
    <row r="525" spans="1:1024 1034:2047 2057:3070 3080:4093 4103:5116 5126:6139 6149:7162 7172:8185 8195:9208 9218:10231 10241:12288 12298:13311 13321:14334 14344:15357 15367:16380" s="8" customFormat="1" ht="11.25" customHeight="1" x14ac:dyDescent="0.2">
      <c r="A525" s="19" t="s">
        <v>75</v>
      </c>
      <c r="B525" s="8">
        <v>803425.50079999992</v>
      </c>
      <c r="C525" s="8">
        <v>452164.22899999999</v>
      </c>
      <c r="D525" s="8">
        <v>36812.334340000001</v>
      </c>
      <c r="E525" s="8">
        <v>488976.56333999999</v>
      </c>
      <c r="F525" s="8">
        <v>621212.91611999995</v>
      </c>
      <c r="G525" s="8">
        <v>149366.48867000002</v>
      </c>
      <c r="H525" s="8">
        <v>14965.87436</v>
      </c>
      <c r="I525" s="8">
        <v>3452.0867799999992</v>
      </c>
      <c r="J525" s="8">
        <v>1277973.9292700002</v>
      </c>
      <c r="K525" s="23">
        <v>62.86712759930321</v>
      </c>
      <c r="L525"/>
      <c r="M525"/>
      <c r="N525"/>
      <c r="O525"/>
      <c r="P525"/>
      <c r="Q525"/>
      <c r="R525"/>
      <c r="S525"/>
      <c r="T525"/>
      <c r="U525"/>
      <c r="V525"/>
      <c r="W525" s="19"/>
      <c r="AG525" s="23"/>
      <c r="AH525" s="19"/>
      <c r="AR525" s="23"/>
      <c r="AS525" s="19"/>
      <c r="BC525" s="23"/>
      <c r="BD525" s="19"/>
      <c r="BN525" s="23"/>
      <c r="BO525" s="19"/>
      <c r="BY525" s="23"/>
      <c r="BZ525" s="19"/>
      <c r="CJ525" s="23"/>
      <c r="CK525" s="19"/>
      <c r="CU525" s="23"/>
      <c r="CV525" s="19"/>
      <c r="DF525" s="23"/>
      <c r="DG525" s="19"/>
      <c r="DQ525" s="23"/>
      <c r="DR525" s="19"/>
      <c r="EB525" s="23"/>
      <c r="EC525" s="19"/>
      <c r="EM525" s="23"/>
      <c r="EN525" s="19"/>
      <c r="EX525" s="23"/>
      <c r="EY525" s="19"/>
      <c r="FI525" s="23"/>
      <c r="FJ525" s="19"/>
      <c r="FT525" s="23"/>
      <c r="FU525" s="19"/>
      <c r="GE525" s="23"/>
      <c r="GF525" s="19"/>
      <c r="GP525" s="23"/>
      <c r="GQ525" s="19"/>
      <c r="HA525" s="23"/>
      <c r="HB525" s="19"/>
      <c r="HL525" s="23"/>
      <c r="HM525" s="19"/>
      <c r="HW525" s="23"/>
      <c r="HX525" s="19"/>
      <c r="IH525" s="23"/>
      <c r="II525" s="19"/>
      <c r="IS525" s="23"/>
      <c r="IT525" s="19"/>
      <c r="JD525" s="23"/>
      <c r="JE525" s="19"/>
      <c r="JO525" s="23"/>
      <c r="JP525" s="19"/>
      <c r="JZ525" s="23"/>
      <c r="KA525" s="19"/>
      <c r="KK525" s="23"/>
      <c r="KL525" s="19"/>
      <c r="KV525" s="23"/>
      <c r="KW525" s="19"/>
      <c r="LG525" s="23"/>
      <c r="LH525" s="19"/>
      <c r="LR525" s="23"/>
      <c r="LS525" s="19"/>
      <c r="MC525" s="23"/>
      <c r="MD525" s="19"/>
      <c r="MN525" s="23"/>
      <c r="MO525" s="19"/>
      <c r="MY525" s="23"/>
      <c r="MZ525" s="19"/>
      <c r="NJ525" s="23"/>
      <c r="NK525" s="19"/>
      <c r="NU525" s="23"/>
      <c r="NV525" s="19"/>
      <c r="OF525" s="23"/>
      <c r="OG525" s="19"/>
      <c r="OQ525" s="23"/>
      <c r="OR525" s="19"/>
      <c r="PB525" s="23"/>
      <c r="PC525" s="19"/>
      <c r="PM525" s="23"/>
      <c r="PN525" s="19"/>
      <c r="PX525" s="23"/>
      <c r="PY525" s="19"/>
      <c r="QI525" s="23"/>
      <c r="QJ525" s="19"/>
      <c r="QT525" s="23"/>
      <c r="QU525" s="19"/>
      <c r="RE525" s="23"/>
      <c r="RF525" s="19"/>
      <c r="RP525" s="23"/>
      <c r="RQ525" s="19"/>
      <c r="SA525" s="23"/>
      <c r="SB525" s="19"/>
      <c r="SL525" s="23"/>
      <c r="SM525" s="19"/>
      <c r="SW525" s="23"/>
      <c r="SX525" s="19"/>
      <c r="TH525" s="23"/>
      <c r="TI525" s="19"/>
      <c r="TS525" s="23"/>
      <c r="TT525" s="19"/>
      <c r="UD525" s="23"/>
      <c r="UE525" s="19"/>
      <c r="UO525" s="23"/>
      <c r="UP525" s="19"/>
      <c r="UZ525" s="23"/>
      <c r="VA525" s="19"/>
      <c r="VK525" s="23"/>
      <c r="VL525" s="19"/>
      <c r="VV525" s="23"/>
      <c r="VW525" s="19"/>
      <c r="WG525" s="23"/>
      <c r="WH525" s="19"/>
      <c r="WR525" s="23"/>
      <c r="WS525" s="19"/>
      <c r="XC525" s="23"/>
      <c r="XD525" s="19"/>
      <c r="XN525" s="23"/>
      <c r="XO525" s="19"/>
      <c r="XY525" s="23"/>
      <c r="XZ525" s="19"/>
      <c r="YJ525" s="23"/>
      <c r="YK525" s="19"/>
      <c r="YU525" s="23"/>
      <c r="YV525" s="19"/>
      <c r="ZF525" s="23"/>
      <c r="ZG525" s="19"/>
      <c r="ZQ525" s="23"/>
      <c r="ZR525" s="19"/>
      <c r="AAB525" s="23"/>
      <c r="AAC525" s="19"/>
      <c r="AAM525" s="23"/>
      <c r="AAN525" s="19"/>
      <c r="AAX525" s="23"/>
      <c r="AAY525" s="19"/>
      <c r="ABI525" s="23"/>
      <c r="ABJ525" s="19"/>
      <c r="ABT525" s="23"/>
      <c r="ABU525" s="19"/>
      <c r="ACE525" s="23"/>
      <c r="ACF525" s="19"/>
      <c r="ACP525" s="23"/>
      <c r="ACQ525" s="19"/>
      <c r="ADA525" s="23"/>
      <c r="ADB525" s="19"/>
      <c r="ADL525" s="23"/>
      <c r="ADM525" s="19"/>
      <c r="ADW525" s="23"/>
      <c r="ADX525" s="19"/>
      <c r="AEH525" s="23"/>
      <c r="AEI525" s="19"/>
      <c r="AES525" s="23"/>
      <c r="AET525" s="19"/>
      <c r="AFD525" s="23"/>
      <c r="AFE525" s="19"/>
      <c r="AFO525" s="23"/>
      <c r="AFP525" s="19"/>
      <c r="AFZ525" s="23"/>
      <c r="AGA525" s="19"/>
      <c r="AGK525" s="23"/>
      <c r="AGL525" s="19"/>
      <c r="AGV525" s="23"/>
      <c r="AGW525" s="19"/>
      <c r="AHG525" s="23"/>
      <c r="AHH525" s="19"/>
      <c r="AHR525" s="23"/>
      <c r="AHS525" s="19"/>
      <c r="AIC525" s="23"/>
      <c r="AID525" s="19"/>
      <c r="AIN525" s="23"/>
      <c r="AIO525" s="19"/>
      <c r="AIY525" s="23"/>
      <c r="AIZ525" s="19"/>
      <c r="AJJ525" s="23"/>
      <c r="AJK525" s="19"/>
      <c r="AJU525" s="23"/>
      <c r="AJV525" s="19"/>
      <c r="AKF525" s="23"/>
      <c r="AKG525" s="19"/>
      <c r="AKQ525" s="23"/>
      <c r="AKR525" s="19"/>
      <c r="ALB525" s="23"/>
      <c r="ALC525" s="19"/>
      <c r="ALM525" s="23"/>
      <c r="ALN525" s="19"/>
      <c r="ALX525" s="23"/>
      <c r="ALY525" s="19"/>
      <c r="AMI525" s="23"/>
      <c r="AMJ525" s="19"/>
      <c r="AMT525" s="23"/>
      <c r="AMU525" s="19"/>
      <c r="ANE525" s="23"/>
      <c r="ANF525" s="19"/>
      <c r="ANP525" s="23"/>
      <c r="ANQ525" s="19"/>
      <c r="AOA525" s="23"/>
      <c r="AOB525" s="19"/>
      <c r="AOL525" s="23"/>
      <c r="AOM525" s="19"/>
      <c r="AOW525" s="23"/>
      <c r="AOX525" s="19"/>
      <c r="APH525" s="23"/>
      <c r="API525" s="19"/>
      <c r="APS525" s="23"/>
      <c r="APT525" s="19"/>
      <c r="AQD525" s="23"/>
      <c r="AQE525" s="19"/>
      <c r="AQO525" s="23"/>
      <c r="AQP525" s="19"/>
      <c r="AQZ525" s="23"/>
      <c r="ARA525" s="19"/>
      <c r="ARK525" s="23"/>
      <c r="ARL525" s="19"/>
      <c r="ARV525" s="23"/>
      <c r="ARW525" s="19"/>
      <c r="ASG525" s="23"/>
      <c r="ASH525" s="19"/>
      <c r="ASR525" s="23"/>
      <c r="ASS525" s="19"/>
      <c r="ATC525" s="23"/>
      <c r="ATD525" s="19"/>
      <c r="ATN525" s="23"/>
      <c r="ATO525" s="19"/>
      <c r="ATY525" s="23"/>
      <c r="ATZ525" s="19"/>
      <c r="AUJ525" s="23"/>
      <c r="AUK525" s="19"/>
      <c r="AUU525" s="23"/>
      <c r="AUV525" s="19"/>
      <c r="AVF525" s="23"/>
      <c r="AVG525" s="19"/>
      <c r="AVQ525" s="23"/>
      <c r="AVR525" s="19"/>
      <c r="AWB525" s="23"/>
      <c r="AWC525" s="19"/>
      <c r="AWM525" s="23"/>
      <c r="AWN525" s="19"/>
      <c r="AWX525" s="23"/>
      <c r="AWY525" s="19"/>
      <c r="AXI525" s="23"/>
      <c r="AXJ525" s="19"/>
      <c r="AXT525" s="23"/>
      <c r="AXU525" s="19"/>
      <c r="AYE525" s="23"/>
      <c r="AYF525" s="19"/>
      <c r="AYP525" s="23"/>
      <c r="AYQ525" s="19"/>
      <c r="AZA525" s="23"/>
      <c r="AZB525" s="19"/>
      <c r="AZL525" s="23"/>
      <c r="AZM525" s="19"/>
      <c r="AZW525" s="23"/>
      <c r="AZX525" s="19"/>
      <c r="BAH525" s="23"/>
      <c r="BAI525" s="19"/>
      <c r="BAS525" s="23"/>
      <c r="BAT525" s="19"/>
      <c r="BBD525" s="23"/>
      <c r="BBE525" s="19"/>
      <c r="BBO525" s="23"/>
      <c r="BBP525" s="19"/>
      <c r="BBZ525" s="23"/>
      <c r="BCA525" s="19"/>
      <c r="BCK525" s="23"/>
      <c r="BCL525" s="19"/>
      <c r="BCV525" s="23"/>
      <c r="BCW525" s="19"/>
      <c r="BDG525" s="23"/>
      <c r="BDH525" s="19"/>
      <c r="BDR525" s="23"/>
      <c r="BDS525" s="19"/>
      <c r="BEC525" s="23"/>
      <c r="BED525" s="19"/>
      <c r="BEN525" s="23"/>
      <c r="BEO525" s="19"/>
      <c r="BEY525" s="23"/>
      <c r="BEZ525" s="19"/>
      <c r="BFJ525" s="23"/>
      <c r="BFK525" s="19"/>
      <c r="BFU525" s="23"/>
      <c r="BFV525" s="19"/>
      <c r="BGF525" s="23"/>
      <c r="BGG525" s="19"/>
      <c r="BGQ525" s="23"/>
      <c r="BGR525" s="19"/>
      <c r="BHB525" s="23"/>
      <c r="BHC525" s="19"/>
      <c r="BHM525" s="23"/>
      <c r="BHN525" s="19"/>
      <c r="BHX525" s="23"/>
      <c r="BHY525" s="19"/>
      <c r="BII525" s="23"/>
      <c r="BIJ525" s="19"/>
      <c r="BIT525" s="23"/>
      <c r="BIU525" s="19"/>
      <c r="BJE525" s="23"/>
      <c r="BJF525" s="19"/>
      <c r="BJP525" s="23"/>
      <c r="BJQ525" s="19"/>
      <c r="BKA525" s="23"/>
      <c r="BKB525" s="19"/>
      <c r="BKL525" s="23"/>
      <c r="BKM525" s="19"/>
      <c r="BKW525" s="23"/>
      <c r="BKX525" s="19"/>
      <c r="BLH525" s="23"/>
      <c r="BLI525" s="19"/>
      <c r="BLS525" s="23"/>
      <c r="BLT525" s="19"/>
      <c r="BMD525" s="23"/>
      <c r="BME525" s="19"/>
      <c r="BMO525" s="23"/>
      <c r="BMP525" s="19"/>
      <c r="BMZ525" s="23"/>
      <c r="BNA525" s="19"/>
      <c r="BNK525" s="23"/>
      <c r="BNL525" s="19"/>
      <c r="BNV525" s="23"/>
      <c r="BNW525" s="19"/>
      <c r="BOG525" s="23"/>
      <c r="BOH525" s="19"/>
      <c r="BOR525" s="23"/>
      <c r="BOS525" s="19"/>
      <c r="BPC525" s="23"/>
      <c r="BPD525" s="19"/>
      <c r="BPN525" s="23"/>
      <c r="BPO525" s="19"/>
      <c r="BPY525" s="23"/>
      <c r="BPZ525" s="19"/>
      <c r="BQJ525" s="23"/>
      <c r="BQK525" s="19"/>
      <c r="BQU525" s="23"/>
      <c r="BQV525" s="19"/>
      <c r="BRF525" s="23"/>
      <c r="BRG525" s="19"/>
      <c r="BRQ525" s="23"/>
      <c r="BRR525" s="19"/>
      <c r="BSB525" s="23"/>
      <c r="BSC525" s="19"/>
      <c r="BSM525" s="23"/>
      <c r="BSN525" s="19"/>
      <c r="BSX525" s="23"/>
      <c r="BSY525" s="19"/>
      <c r="BTI525" s="23"/>
      <c r="BTJ525" s="19"/>
      <c r="BTT525" s="23"/>
      <c r="BTU525" s="19"/>
      <c r="BUE525" s="23"/>
      <c r="BUF525" s="19"/>
      <c r="BUP525" s="23"/>
      <c r="BUQ525" s="19"/>
      <c r="BVA525" s="23"/>
      <c r="BVB525" s="19"/>
      <c r="BVL525" s="23"/>
      <c r="BVM525" s="19"/>
      <c r="BVW525" s="23"/>
      <c r="BVX525" s="19"/>
      <c r="BWH525" s="23"/>
      <c r="BWI525" s="19"/>
      <c r="BWS525" s="23"/>
      <c r="BWT525" s="19"/>
      <c r="BXD525" s="23"/>
      <c r="BXE525" s="19"/>
      <c r="BXO525" s="23"/>
      <c r="BXP525" s="19"/>
      <c r="BXZ525" s="23"/>
      <c r="BYA525" s="19"/>
      <c r="BYK525" s="23"/>
      <c r="BYL525" s="19"/>
      <c r="BYV525" s="23"/>
      <c r="BYW525" s="19"/>
      <c r="BZG525" s="23"/>
      <c r="BZH525" s="19"/>
      <c r="BZR525" s="23"/>
      <c r="BZS525" s="19"/>
      <c r="CAC525" s="23"/>
      <c r="CAD525" s="19"/>
      <c r="CAN525" s="23"/>
      <c r="CAO525" s="19"/>
      <c r="CAY525" s="23"/>
      <c r="CAZ525" s="19"/>
      <c r="CBJ525" s="23"/>
      <c r="CBK525" s="19"/>
      <c r="CBU525" s="23"/>
      <c r="CBV525" s="19"/>
      <c r="CCF525" s="23"/>
      <c r="CCG525" s="19"/>
      <c r="CCQ525" s="23"/>
      <c r="CCR525" s="19"/>
      <c r="CDB525" s="23"/>
      <c r="CDC525" s="19"/>
      <c r="CDM525" s="23"/>
      <c r="CDN525" s="19"/>
      <c r="CDX525" s="23"/>
      <c r="CDY525" s="19"/>
      <c r="CEI525" s="23"/>
      <c r="CEJ525" s="19"/>
      <c r="CET525" s="23"/>
      <c r="CEU525" s="19"/>
      <c r="CFE525" s="23"/>
      <c r="CFF525" s="19"/>
      <c r="CFP525" s="23"/>
      <c r="CFQ525" s="19"/>
      <c r="CGA525" s="23"/>
      <c r="CGB525" s="19"/>
      <c r="CGL525" s="23"/>
      <c r="CGM525" s="19"/>
      <c r="CGW525" s="23"/>
      <c r="CGX525" s="19"/>
      <c r="CHH525" s="23"/>
      <c r="CHI525" s="19"/>
      <c r="CHS525" s="23"/>
      <c r="CHT525" s="19"/>
      <c r="CID525" s="23"/>
      <c r="CIE525" s="19"/>
      <c r="CIO525" s="23"/>
      <c r="CIP525" s="19"/>
      <c r="CIZ525" s="23"/>
      <c r="CJA525" s="19"/>
      <c r="CJK525" s="23"/>
      <c r="CJL525" s="19"/>
      <c r="CJV525" s="23"/>
      <c r="CJW525" s="19"/>
      <c r="CKG525" s="23"/>
      <c r="CKH525" s="19"/>
      <c r="CKR525" s="23"/>
      <c r="CKS525" s="19"/>
      <c r="CLC525" s="23"/>
      <c r="CLD525" s="19"/>
      <c r="CLN525" s="23"/>
      <c r="CLO525" s="19"/>
      <c r="CLY525" s="23"/>
      <c r="CLZ525" s="19"/>
      <c r="CMJ525" s="23"/>
      <c r="CMK525" s="19"/>
      <c r="CMU525" s="23"/>
      <c r="CMV525" s="19"/>
      <c r="CNF525" s="23"/>
      <c r="CNG525" s="19"/>
      <c r="CNQ525" s="23"/>
      <c r="CNR525" s="19"/>
      <c r="COB525" s="23"/>
      <c r="COC525" s="19"/>
      <c r="COM525" s="23"/>
      <c r="CON525" s="19"/>
      <c r="COX525" s="23"/>
      <c r="COY525" s="19"/>
      <c r="CPI525" s="23"/>
      <c r="CPJ525" s="19"/>
      <c r="CPT525" s="23"/>
      <c r="CPU525" s="19"/>
      <c r="CQE525" s="23"/>
      <c r="CQF525" s="19"/>
      <c r="CQP525" s="23"/>
      <c r="CQQ525" s="19"/>
      <c r="CRA525" s="23"/>
      <c r="CRB525" s="19"/>
      <c r="CRL525" s="23"/>
      <c r="CRM525" s="19"/>
      <c r="CRW525" s="23"/>
      <c r="CRX525" s="19"/>
      <c r="CSH525" s="23"/>
      <c r="CSI525" s="19"/>
      <c r="CSS525" s="23"/>
      <c r="CST525" s="19"/>
      <c r="CTD525" s="23"/>
      <c r="CTE525" s="19"/>
      <c r="CTO525" s="23"/>
      <c r="CTP525" s="19"/>
      <c r="CTZ525" s="23"/>
      <c r="CUA525" s="19"/>
      <c r="CUK525" s="23"/>
      <c r="CUL525" s="19"/>
      <c r="CUV525" s="23"/>
      <c r="CUW525" s="19"/>
      <c r="CVG525" s="23"/>
      <c r="CVH525" s="19"/>
      <c r="CVR525" s="23"/>
      <c r="CVS525" s="19"/>
      <c r="CWC525" s="23"/>
      <c r="CWD525" s="19"/>
      <c r="CWN525" s="23"/>
      <c r="CWO525" s="19"/>
      <c r="CWY525" s="23"/>
      <c r="CWZ525" s="19"/>
      <c r="CXJ525" s="23"/>
      <c r="CXK525" s="19"/>
      <c r="CXU525" s="23"/>
      <c r="CXV525" s="19"/>
      <c r="CYF525" s="23"/>
      <c r="CYG525" s="19"/>
      <c r="CYQ525" s="23"/>
      <c r="CYR525" s="19"/>
      <c r="CZB525" s="23"/>
      <c r="CZC525" s="19"/>
      <c r="CZM525" s="23"/>
      <c r="CZN525" s="19"/>
      <c r="CZX525" s="23"/>
      <c r="CZY525" s="19"/>
      <c r="DAI525" s="23"/>
      <c r="DAJ525" s="19"/>
      <c r="DAT525" s="23"/>
      <c r="DAU525" s="19"/>
      <c r="DBE525" s="23"/>
      <c r="DBF525" s="19"/>
      <c r="DBP525" s="23"/>
      <c r="DBQ525" s="19"/>
      <c r="DCA525" s="23"/>
      <c r="DCB525" s="19"/>
      <c r="DCL525" s="23"/>
      <c r="DCM525" s="19"/>
      <c r="DCW525" s="23"/>
      <c r="DCX525" s="19"/>
      <c r="DDH525" s="23"/>
      <c r="DDI525" s="19"/>
      <c r="DDS525" s="23"/>
      <c r="DDT525" s="19"/>
      <c r="DED525" s="23"/>
      <c r="DEE525" s="19"/>
      <c r="DEO525" s="23"/>
      <c r="DEP525" s="19"/>
      <c r="DEZ525" s="23"/>
      <c r="DFA525" s="19"/>
      <c r="DFK525" s="23"/>
      <c r="DFL525" s="19"/>
      <c r="DFV525" s="23"/>
      <c r="DFW525" s="19"/>
      <c r="DGG525" s="23"/>
      <c r="DGH525" s="19"/>
      <c r="DGR525" s="23"/>
      <c r="DGS525" s="19"/>
      <c r="DHC525" s="23"/>
      <c r="DHD525" s="19"/>
      <c r="DHN525" s="23"/>
      <c r="DHO525" s="19"/>
      <c r="DHY525" s="23"/>
      <c r="DHZ525" s="19"/>
      <c r="DIJ525" s="23"/>
      <c r="DIK525" s="19"/>
      <c r="DIU525" s="23"/>
      <c r="DIV525" s="19"/>
      <c r="DJF525" s="23"/>
      <c r="DJG525" s="19"/>
      <c r="DJQ525" s="23"/>
      <c r="DJR525" s="19"/>
      <c r="DKB525" s="23"/>
      <c r="DKC525" s="19"/>
      <c r="DKM525" s="23"/>
      <c r="DKN525" s="19"/>
      <c r="DKX525" s="23"/>
      <c r="DKY525" s="19"/>
      <c r="DLI525" s="23"/>
      <c r="DLJ525" s="19"/>
      <c r="DLT525" s="23"/>
      <c r="DLU525" s="19"/>
      <c r="DME525" s="23"/>
      <c r="DMF525" s="19"/>
      <c r="DMP525" s="23"/>
      <c r="DMQ525" s="19"/>
      <c r="DNA525" s="23"/>
      <c r="DNB525" s="19"/>
      <c r="DNL525" s="23"/>
      <c r="DNM525" s="19"/>
      <c r="DNW525" s="23"/>
      <c r="DNX525" s="19"/>
      <c r="DOH525" s="23"/>
      <c r="DOI525" s="19"/>
      <c r="DOS525" s="23"/>
      <c r="DOT525" s="19"/>
      <c r="DPD525" s="23"/>
      <c r="DPE525" s="19"/>
      <c r="DPO525" s="23"/>
      <c r="DPP525" s="19"/>
      <c r="DPZ525" s="23"/>
      <c r="DQA525" s="19"/>
      <c r="DQK525" s="23"/>
      <c r="DQL525" s="19"/>
      <c r="DQV525" s="23"/>
      <c r="DQW525" s="19"/>
      <c r="DRG525" s="23"/>
      <c r="DRH525" s="19"/>
      <c r="DRR525" s="23"/>
      <c r="DRS525" s="19"/>
      <c r="DSC525" s="23"/>
      <c r="DSD525" s="19"/>
      <c r="DSN525" s="23"/>
      <c r="DSO525" s="19"/>
      <c r="DSY525" s="23"/>
      <c r="DSZ525" s="19"/>
      <c r="DTJ525" s="23"/>
      <c r="DTK525" s="19"/>
      <c r="DTU525" s="23"/>
      <c r="DTV525" s="19"/>
      <c r="DUF525" s="23"/>
      <c r="DUG525" s="19"/>
      <c r="DUQ525" s="23"/>
      <c r="DUR525" s="19"/>
      <c r="DVB525" s="23"/>
      <c r="DVC525" s="19"/>
      <c r="DVM525" s="23"/>
      <c r="DVN525" s="19"/>
      <c r="DVX525" s="23"/>
      <c r="DVY525" s="19"/>
      <c r="DWI525" s="23"/>
      <c r="DWJ525" s="19"/>
      <c r="DWT525" s="23"/>
      <c r="DWU525" s="19"/>
      <c r="DXE525" s="23"/>
      <c r="DXF525" s="19"/>
      <c r="DXP525" s="23"/>
      <c r="DXQ525" s="19"/>
      <c r="DYA525" s="23"/>
      <c r="DYB525" s="19"/>
      <c r="DYL525" s="23"/>
      <c r="DYM525" s="19"/>
      <c r="DYW525" s="23"/>
      <c r="DYX525" s="19"/>
      <c r="DZH525" s="23"/>
      <c r="DZI525" s="19"/>
      <c r="DZS525" s="23"/>
      <c r="DZT525" s="19"/>
      <c r="EAD525" s="23"/>
      <c r="EAE525" s="19"/>
      <c r="EAO525" s="23"/>
      <c r="EAP525" s="19"/>
      <c r="EAZ525" s="23"/>
      <c r="EBA525" s="19"/>
      <c r="EBK525" s="23"/>
      <c r="EBL525" s="19"/>
      <c r="EBV525" s="23"/>
      <c r="EBW525" s="19"/>
      <c r="ECG525" s="23"/>
      <c r="ECH525" s="19"/>
      <c r="ECR525" s="23"/>
      <c r="ECS525" s="19"/>
      <c r="EDC525" s="23"/>
      <c r="EDD525" s="19"/>
      <c r="EDN525" s="23"/>
      <c r="EDO525" s="19"/>
      <c r="EDY525" s="23"/>
      <c r="EDZ525" s="19"/>
      <c r="EEJ525" s="23"/>
      <c r="EEK525" s="19"/>
      <c r="EEU525" s="23"/>
      <c r="EEV525" s="19"/>
      <c r="EFF525" s="23"/>
      <c r="EFG525" s="19"/>
      <c r="EFQ525" s="23"/>
      <c r="EFR525" s="19"/>
      <c r="EGB525" s="23"/>
      <c r="EGC525" s="19"/>
      <c r="EGM525" s="23"/>
      <c r="EGN525" s="19"/>
      <c r="EGX525" s="23"/>
      <c r="EGY525" s="19"/>
      <c r="EHI525" s="23"/>
      <c r="EHJ525" s="19"/>
      <c r="EHT525" s="23"/>
      <c r="EHU525" s="19"/>
      <c r="EIE525" s="23"/>
      <c r="EIF525" s="19"/>
      <c r="EIP525" s="23"/>
      <c r="EIQ525" s="19"/>
      <c r="EJA525" s="23"/>
      <c r="EJB525" s="19"/>
      <c r="EJL525" s="23"/>
      <c r="EJM525" s="19"/>
      <c r="EJW525" s="23"/>
      <c r="EJX525" s="19"/>
      <c r="EKH525" s="23"/>
      <c r="EKI525" s="19"/>
      <c r="EKS525" s="23"/>
      <c r="EKT525" s="19"/>
      <c r="ELD525" s="23"/>
      <c r="ELE525" s="19"/>
      <c r="ELO525" s="23"/>
      <c r="ELP525" s="19"/>
      <c r="ELZ525" s="23"/>
      <c r="EMA525" s="19"/>
      <c r="EMK525" s="23"/>
      <c r="EML525" s="19"/>
      <c r="EMV525" s="23"/>
      <c r="EMW525" s="19"/>
      <c r="ENG525" s="23"/>
      <c r="ENH525" s="19"/>
      <c r="ENR525" s="23"/>
      <c r="ENS525" s="19"/>
      <c r="EOC525" s="23"/>
      <c r="EOD525" s="19"/>
      <c r="EON525" s="23"/>
      <c r="EOO525" s="19"/>
      <c r="EOY525" s="23"/>
      <c r="EOZ525" s="19"/>
      <c r="EPJ525" s="23"/>
      <c r="EPK525" s="19"/>
      <c r="EPU525" s="23"/>
      <c r="EPV525" s="19"/>
      <c r="EQF525" s="23"/>
      <c r="EQG525" s="19"/>
      <c r="EQQ525" s="23"/>
      <c r="EQR525" s="19"/>
      <c r="ERB525" s="23"/>
      <c r="ERC525" s="19"/>
      <c r="ERM525" s="23"/>
      <c r="ERN525" s="19"/>
      <c r="ERX525" s="23"/>
      <c r="ERY525" s="19"/>
      <c r="ESI525" s="23"/>
      <c r="ESJ525" s="19"/>
      <c r="EST525" s="23"/>
      <c r="ESU525" s="19"/>
      <c r="ETE525" s="23"/>
      <c r="ETF525" s="19"/>
      <c r="ETP525" s="23"/>
      <c r="ETQ525" s="19"/>
      <c r="EUA525" s="23"/>
      <c r="EUB525" s="19"/>
      <c r="EUL525" s="23"/>
      <c r="EUM525" s="19"/>
      <c r="EUW525" s="23"/>
      <c r="EUX525" s="19"/>
      <c r="EVH525" s="23"/>
      <c r="EVI525" s="19"/>
      <c r="EVS525" s="23"/>
      <c r="EVT525" s="19"/>
      <c r="EWD525" s="23"/>
      <c r="EWE525" s="19"/>
      <c r="EWO525" s="23"/>
      <c r="EWP525" s="19"/>
      <c r="EWZ525" s="23"/>
      <c r="EXA525" s="19"/>
      <c r="EXK525" s="23"/>
      <c r="EXL525" s="19"/>
      <c r="EXV525" s="23"/>
      <c r="EXW525" s="19"/>
      <c r="EYG525" s="23"/>
      <c r="EYH525" s="19"/>
      <c r="EYR525" s="23"/>
      <c r="EYS525" s="19"/>
      <c r="EZC525" s="23"/>
      <c r="EZD525" s="19"/>
      <c r="EZN525" s="23"/>
      <c r="EZO525" s="19"/>
      <c r="EZY525" s="23"/>
      <c r="EZZ525" s="19"/>
      <c r="FAJ525" s="23"/>
      <c r="FAK525" s="19"/>
      <c r="FAU525" s="23"/>
      <c r="FAV525" s="19"/>
      <c r="FBF525" s="23"/>
      <c r="FBG525" s="19"/>
      <c r="FBQ525" s="23"/>
      <c r="FBR525" s="19"/>
      <c r="FCB525" s="23"/>
      <c r="FCC525" s="19"/>
      <c r="FCM525" s="23"/>
      <c r="FCN525" s="19"/>
      <c r="FCX525" s="23"/>
      <c r="FCY525" s="19"/>
      <c r="FDI525" s="23"/>
      <c r="FDJ525" s="19"/>
      <c r="FDT525" s="23"/>
      <c r="FDU525" s="19"/>
      <c r="FEE525" s="23"/>
      <c r="FEF525" s="19"/>
      <c r="FEP525" s="23"/>
      <c r="FEQ525" s="19"/>
      <c r="FFA525" s="23"/>
      <c r="FFB525" s="19"/>
      <c r="FFL525" s="23"/>
      <c r="FFM525" s="19"/>
      <c r="FFW525" s="23"/>
      <c r="FFX525" s="19"/>
      <c r="FGH525" s="23"/>
      <c r="FGI525" s="19"/>
      <c r="FGS525" s="23"/>
      <c r="FGT525" s="19"/>
      <c r="FHD525" s="23"/>
      <c r="FHE525" s="19"/>
      <c r="FHO525" s="23"/>
      <c r="FHP525" s="19"/>
      <c r="FHZ525" s="23"/>
      <c r="FIA525" s="19"/>
      <c r="FIK525" s="23"/>
      <c r="FIL525" s="19"/>
      <c r="FIV525" s="23"/>
      <c r="FIW525" s="19"/>
      <c r="FJG525" s="23"/>
      <c r="FJH525" s="19"/>
      <c r="FJR525" s="23"/>
      <c r="FJS525" s="19"/>
      <c r="FKC525" s="23"/>
      <c r="FKD525" s="19"/>
      <c r="FKN525" s="23"/>
      <c r="FKO525" s="19"/>
      <c r="FKY525" s="23"/>
      <c r="FKZ525" s="19"/>
      <c r="FLJ525" s="23"/>
      <c r="FLK525" s="19"/>
      <c r="FLU525" s="23"/>
      <c r="FLV525" s="19"/>
      <c r="FMF525" s="23"/>
      <c r="FMG525" s="19"/>
      <c r="FMQ525" s="23"/>
      <c r="FMR525" s="19"/>
      <c r="FNB525" s="23"/>
      <c r="FNC525" s="19"/>
      <c r="FNM525" s="23"/>
      <c r="FNN525" s="19"/>
      <c r="FNX525" s="23"/>
      <c r="FNY525" s="19"/>
      <c r="FOI525" s="23"/>
      <c r="FOJ525" s="19"/>
      <c r="FOT525" s="23"/>
      <c r="FOU525" s="19"/>
      <c r="FPE525" s="23"/>
      <c r="FPF525" s="19"/>
      <c r="FPP525" s="23"/>
      <c r="FPQ525" s="19"/>
      <c r="FQA525" s="23"/>
      <c r="FQB525" s="19"/>
      <c r="FQL525" s="23"/>
      <c r="FQM525" s="19"/>
      <c r="FQW525" s="23"/>
      <c r="FQX525" s="19"/>
      <c r="FRH525" s="23"/>
      <c r="FRI525" s="19"/>
      <c r="FRS525" s="23"/>
      <c r="FRT525" s="19"/>
      <c r="FSD525" s="23"/>
      <c r="FSE525" s="19"/>
      <c r="FSO525" s="23"/>
      <c r="FSP525" s="19"/>
      <c r="FSZ525" s="23"/>
      <c r="FTA525" s="19"/>
      <c r="FTK525" s="23"/>
      <c r="FTL525" s="19"/>
      <c r="FTV525" s="23"/>
      <c r="FTW525" s="19"/>
      <c r="FUG525" s="23"/>
      <c r="FUH525" s="19"/>
      <c r="FUR525" s="23"/>
      <c r="FUS525" s="19"/>
      <c r="FVC525" s="23"/>
      <c r="FVD525" s="19"/>
      <c r="FVN525" s="23"/>
      <c r="FVO525" s="19"/>
      <c r="FVY525" s="23"/>
      <c r="FVZ525" s="19"/>
      <c r="FWJ525" s="23"/>
      <c r="FWK525" s="19"/>
      <c r="FWU525" s="23"/>
      <c r="FWV525" s="19"/>
      <c r="FXF525" s="23"/>
      <c r="FXG525" s="19"/>
      <c r="FXQ525" s="23"/>
      <c r="FXR525" s="19"/>
      <c r="FYB525" s="23"/>
      <c r="FYC525" s="19"/>
      <c r="FYM525" s="23"/>
      <c r="FYN525" s="19"/>
      <c r="FYX525" s="23"/>
      <c r="FYY525" s="19"/>
      <c r="FZI525" s="23"/>
      <c r="FZJ525" s="19"/>
      <c r="FZT525" s="23"/>
      <c r="FZU525" s="19"/>
      <c r="GAE525" s="23"/>
      <c r="GAF525" s="19"/>
      <c r="GAP525" s="23"/>
      <c r="GAQ525" s="19"/>
      <c r="GBA525" s="23"/>
      <c r="GBB525" s="19"/>
      <c r="GBL525" s="23"/>
      <c r="GBM525" s="19"/>
      <c r="GBW525" s="23"/>
      <c r="GBX525" s="19"/>
      <c r="GCH525" s="23"/>
      <c r="GCI525" s="19"/>
      <c r="GCS525" s="23"/>
      <c r="GCT525" s="19"/>
      <c r="GDD525" s="23"/>
      <c r="GDE525" s="19"/>
      <c r="GDO525" s="23"/>
      <c r="GDP525" s="19"/>
      <c r="GDZ525" s="23"/>
      <c r="GEA525" s="19"/>
      <c r="GEK525" s="23"/>
      <c r="GEL525" s="19"/>
      <c r="GEV525" s="23"/>
      <c r="GEW525" s="19"/>
      <c r="GFG525" s="23"/>
      <c r="GFH525" s="19"/>
      <c r="GFR525" s="23"/>
      <c r="GFS525" s="19"/>
      <c r="GGC525" s="23"/>
      <c r="GGD525" s="19"/>
      <c r="GGN525" s="23"/>
      <c r="GGO525" s="19"/>
      <c r="GGY525" s="23"/>
      <c r="GGZ525" s="19"/>
      <c r="GHJ525" s="23"/>
      <c r="GHK525" s="19"/>
      <c r="GHU525" s="23"/>
      <c r="GHV525" s="19"/>
      <c r="GIF525" s="23"/>
      <c r="GIG525" s="19"/>
      <c r="GIQ525" s="23"/>
      <c r="GIR525" s="19"/>
      <c r="GJB525" s="23"/>
      <c r="GJC525" s="19"/>
      <c r="GJM525" s="23"/>
      <c r="GJN525" s="19"/>
      <c r="GJX525" s="23"/>
      <c r="GJY525" s="19"/>
      <c r="GKI525" s="23"/>
      <c r="GKJ525" s="19"/>
      <c r="GKT525" s="23"/>
      <c r="GKU525" s="19"/>
      <c r="GLE525" s="23"/>
      <c r="GLF525" s="19"/>
      <c r="GLP525" s="23"/>
      <c r="GLQ525" s="19"/>
      <c r="GMA525" s="23"/>
      <c r="GMB525" s="19"/>
      <c r="GML525" s="23"/>
      <c r="GMM525" s="19"/>
      <c r="GMW525" s="23"/>
      <c r="GMX525" s="19"/>
      <c r="GNH525" s="23"/>
      <c r="GNI525" s="19"/>
      <c r="GNS525" s="23"/>
      <c r="GNT525" s="19"/>
      <c r="GOD525" s="23"/>
      <c r="GOE525" s="19"/>
      <c r="GOO525" s="23"/>
      <c r="GOP525" s="19"/>
      <c r="GOZ525" s="23"/>
      <c r="GPA525" s="19"/>
      <c r="GPK525" s="23"/>
      <c r="GPL525" s="19"/>
      <c r="GPV525" s="23"/>
      <c r="GPW525" s="19"/>
      <c r="GQG525" s="23"/>
      <c r="GQH525" s="19"/>
      <c r="GQR525" s="23"/>
      <c r="GQS525" s="19"/>
      <c r="GRC525" s="23"/>
      <c r="GRD525" s="19"/>
      <c r="GRN525" s="23"/>
      <c r="GRO525" s="19"/>
      <c r="GRY525" s="23"/>
      <c r="GRZ525" s="19"/>
      <c r="GSJ525" s="23"/>
      <c r="GSK525" s="19"/>
      <c r="GSU525" s="23"/>
      <c r="GSV525" s="19"/>
      <c r="GTF525" s="23"/>
      <c r="GTG525" s="19"/>
      <c r="GTQ525" s="23"/>
      <c r="GTR525" s="19"/>
      <c r="GUB525" s="23"/>
      <c r="GUC525" s="19"/>
      <c r="GUM525" s="23"/>
      <c r="GUN525" s="19"/>
      <c r="GUX525" s="23"/>
      <c r="GUY525" s="19"/>
      <c r="GVI525" s="23"/>
      <c r="GVJ525" s="19"/>
      <c r="GVT525" s="23"/>
      <c r="GVU525" s="19"/>
      <c r="GWE525" s="23"/>
      <c r="GWF525" s="19"/>
      <c r="GWP525" s="23"/>
      <c r="GWQ525" s="19"/>
      <c r="GXA525" s="23"/>
      <c r="GXB525" s="19"/>
      <c r="GXL525" s="23"/>
      <c r="GXM525" s="19"/>
      <c r="GXW525" s="23"/>
      <c r="GXX525" s="19"/>
      <c r="GYH525" s="23"/>
      <c r="GYI525" s="19"/>
      <c r="GYS525" s="23"/>
      <c r="GYT525" s="19"/>
      <c r="GZD525" s="23"/>
      <c r="GZE525" s="19"/>
      <c r="GZO525" s="23"/>
      <c r="GZP525" s="19"/>
      <c r="GZZ525" s="23"/>
      <c r="HAA525" s="19"/>
      <c r="HAK525" s="23"/>
      <c r="HAL525" s="19"/>
      <c r="HAV525" s="23"/>
      <c r="HAW525" s="19"/>
      <c r="HBG525" s="23"/>
      <c r="HBH525" s="19"/>
      <c r="HBR525" s="23"/>
      <c r="HBS525" s="19"/>
      <c r="HCC525" s="23"/>
      <c r="HCD525" s="19"/>
      <c r="HCN525" s="23"/>
      <c r="HCO525" s="19"/>
      <c r="HCY525" s="23"/>
      <c r="HCZ525" s="19"/>
      <c r="HDJ525" s="23"/>
      <c r="HDK525" s="19"/>
      <c r="HDU525" s="23"/>
      <c r="HDV525" s="19"/>
      <c r="HEF525" s="23"/>
      <c r="HEG525" s="19"/>
      <c r="HEQ525" s="23"/>
      <c r="HER525" s="19"/>
      <c r="HFB525" s="23"/>
      <c r="HFC525" s="19"/>
      <c r="HFM525" s="23"/>
      <c r="HFN525" s="19"/>
      <c r="HFX525" s="23"/>
      <c r="HFY525" s="19"/>
      <c r="HGI525" s="23"/>
      <c r="HGJ525" s="19"/>
      <c r="HGT525" s="23"/>
      <c r="HGU525" s="19"/>
      <c r="HHE525" s="23"/>
      <c r="HHF525" s="19"/>
      <c r="HHP525" s="23"/>
      <c r="HHQ525" s="19"/>
      <c r="HIA525" s="23"/>
      <c r="HIB525" s="19"/>
      <c r="HIL525" s="23"/>
      <c r="HIM525" s="19"/>
      <c r="HIW525" s="23"/>
      <c r="HIX525" s="19"/>
      <c r="HJH525" s="23"/>
      <c r="HJI525" s="19"/>
      <c r="HJS525" s="23"/>
      <c r="HJT525" s="19"/>
      <c r="HKD525" s="23"/>
      <c r="HKE525" s="19"/>
      <c r="HKO525" s="23"/>
      <c r="HKP525" s="19"/>
      <c r="HKZ525" s="23"/>
      <c r="HLA525" s="19"/>
      <c r="HLK525" s="23"/>
      <c r="HLL525" s="19"/>
      <c r="HLV525" s="23"/>
      <c r="HLW525" s="19"/>
      <c r="HMG525" s="23"/>
      <c r="HMH525" s="19"/>
      <c r="HMR525" s="23"/>
      <c r="HMS525" s="19"/>
      <c r="HNC525" s="23"/>
      <c r="HND525" s="19"/>
      <c r="HNN525" s="23"/>
      <c r="HNO525" s="19"/>
      <c r="HNY525" s="23"/>
      <c r="HNZ525" s="19"/>
      <c r="HOJ525" s="23"/>
      <c r="HOK525" s="19"/>
      <c r="HOU525" s="23"/>
      <c r="HOV525" s="19"/>
      <c r="HPF525" s="23"/>
      <c r="HPG525" s="19"/>
      <c r="HPQ525" s="23"/>
      <c r="HPR525" s="19"/>
      <c r="HQB525" s="23"/>
      <c r="HQC525" s="19"/>
      <c r="HQM525" s="23"/>
      <c r="HQN525" s="19"/>
      <c r="HQX525" s="23"/>
      <c r="HQY525" s="19"/>
      <c r="HRI525" s="23"/>
      <c r="HRJ525" s="19"/>
      <c r="HRT525" s="23"/>
      <c r="HRU525" s="19"/>
      <c r="HSE525" s="23"/>
      <c r="HSF525" s="19"/>
      <c r="HSP525" s="23"/>
      <c r="HSQ525" s="19"/>
      <c r="HTA525" s="23"/>
      <c r="HTB525" s="19"/>
      <c r="HTL525" s="23"/>
      <c r="HTM525" s="19"/>
      <c r="HTW525" s="23"/>
      <c r="HTX525" s="19"/>
      <c r="HUH525" s="23"/>
      <c r="HUI525" s="19"/>
      <c r="HUS525" s="23"/>
      <c r="HUT525" s="19"/>
      <c r="HVD525" s="23"/>
      <c r="HVE525" s="19"/>
      <c r="HVO525" s="23"/>
      <c r="HVP525" s="19"/>
      <c r="HVZ525" s="23"/>
      <c r="HWA525" s="19"/>
      <c r="HWK525" s="23"/>
      <c r="HWL525" s="19"/>
      <c r="HWV525" s="23"/>
      <c r="HWW525" s="19"/>
      <c r="HXG525" s="23"/>
      <c r="HXH525" s="19"/>
      <c r="HXR525" s="23"/>
      <c r="HXS525" s="19"/>
      <c r="HYC525" s="23"/>
      <c r="HYD525" s="19"/>
      <c r="HYN525" s="23"/>
      <c r="HYO525" s="19"/>
      <c r="HYY525" s="23"/>
      <c r="HYZ525" s="19"/>
      <c r="HZJ525" s="23"/>
      <c r="HZK525" s="19"/>
      <c r="HZU525" s="23"/>
      <c r="HZV525" s="19"/>
      <c r="IAF525" s="23"/>
      <c r="IAG525" s="19"/>
      <c r="IAQ525" s="23"/>
      <c r="IAR525" s="19"/>
      <c r="IBB525" s="23"/>
      <c r="IBC525" s="19"/>
      <c r="IBM525" s="23"/>
      <c r="IBN525" s="19"/>
      <c r="IBX525" s="23"/>
      <c r="IBY525" s="19"/>
      <c r="ICI525" s="23"/>
      <c r="ICJ525" s="19"/>
      <c r="ICT525" s="23"/>
      <c r="ICU525" s="19"/>
      <c r="IDE525" s="23"/>
      <c r="IDF525" s="19"/>
      <c r="IDP525" s="23"/>
      <c r="IDQ525" s="19"/>
      <c r="IEA525" s="23"/>
      <c r="IEB525" s="19"/>
      <c r="IEL525" s="23"/>
      <c r="IEM525" s="19"/>
      <c r="IEW525" s="23"/>
      <c r="IEX525" s="19"/>
      <c r="IFH525" s="23"/>
      <c r="IFI525" s="19"/>
      <c r="IFS525" s="23"/>
      <c r="IFT525" s="19"/>
      <c r="IGD525" s="23"/>
      <c r="IGE525" s="19"/>
      <c r="IGO525" s="23"/>
      <c r="IGP525" s="19"/>
      <c r="IGZ525" s="23"/>
      <c r="IHA525" s="19"/>
      <c r="IHK525" s="23"/>
      <c r="IHL525" s="19"/>
      <c r="IHV525" s="23"/>
      <c r="IHW525" s="19"/>
      <c r="IIG525" s="23"/>
      <c r="IIH525" s="19"/>
      <c r="IIR525" s="23"/>
      <c r="IIS525" s="19"/>
      <c r="IJC525" s="23"/>
      <c r="IJD525" s="19"/>
      <c r="IJN525" s="23"/>
      <c r="IJO525" s="19"/>
      <c r="IJY525" s="23"/>
      <c r="IJZ525" s="19"/>
      <c r="IKJ525" s="23"/>
      <c r="IKK525" s="19"/>
      <c r="IKU525" s="23"/>
      <c r="IKV525" s="19"/>
      <c r="ILF525" s="23"/>
      <c r="ILG525" s="19"/>
      <c r="ILQ525" s="23"/>
      <c r="ILR525" s="19"/>
      <c r="IMB525" s="23"/>
      <c r="IMC525" s="19"/>
      <c r="IMM525" s="23"/>
      <c r="IMN525" s="19"/>
      <c r="IMX525" s="23"/>
      <c r="IMY525" s="19"/>
      <c r="INI525" s="23"/>
      <c r="INJ525" s="19"/>
      <c r="INT525" s="23"/>
      <c r="INU525" s="19"/>
      <c r="IOE525" s="23"/>
      <c r="IOF525" s="19"/>
      <c r="IOP525" s="23"/>
      <c r="IOQ525" s="19"/>
      <c r="IPA525" s="23"/>
      <c r="IPB525" s="19"/>
      <c r="IPL525" s="23"/>
      <c r="IPM525" s="19"/>
      <c r="IPW525" s="23"/>
      <c r="IPX525" s="19"/>
      <c r="IQH525" s="23"/>
      <c r="IQI525" s="19"/>
      <c r="IQS525" s="23"/>
      <c r="IQT525" s="19"/>
      <c r="IRD525" s="23"/>
      <c r="IRE525" s="19"/>
      <c r="IRO525" s="23"/>
      <c r="IRP525" s="19"/>
      <c r="IRZ525" s="23"/>
      <c r="ISA525" s="19"/>
      <c r="ISK525" s="23"/>
      <c r="ISL525" s="19"/>
      <c r="ISV525" s="23"/>
      <c r="ISW525" s="19"/>
      <c r="ITG525" s="23"/>
      <c r="ITH525" s="19"/>
      <c r="ITR525" s="23"/>
      <c r="ITS525" s="19"/>
      <c r="IUC525" s="23"/>
      <c r="IUD525" s="19"/>
      <c r="IUN525" s="23"/>
      <c r="IUO525" s="19"/>
      <c r="IUY525" s="23"/>
      <c r="IUZ525" s="19"/>
      <c r="IVJ525" s="23"/>
      <c r="IVK525" s="19"/>
      <c r="IVU525" s="23"/>
      <c r="IVV525" s="19"/>
      <c r="IWF525" s="23"/>
      <c r="IWG525" s="19"/>
      <c r="IWQ525" s="23"/>
      <c r="IWR525" s="19"/>
      <c r="IXB525" s="23"/>
      <c r="IXC525" s="19"/>
      <c r="IXM525" s="23"/>
      <c r="IXN525" s="19"/>
      <c r="IXX525" s="23"/>
      <c r="IXY525" s="19"/>
      <c r="IYI525" s="23"/>
      <c r="IYJ525" s="19"/>
      <c r="IYT525" s="23"/>
      <c r="IYU525" s="19"/>
      <c r="IZE525" s="23"/>
      <c r="IZF525" s="19"/>
      <c r="IZP525" s="23"/>
      <c r="IZQ525" s="19"/>
      <c r="JAA525" s="23"/>
      <c r="JAB525" s="19"/>
      <c r="JAL525" s="23"/>
      <c r="JAM525" s="19"/>
      <c r="JAW525" s="23"/>
      <c r="JAX525" s="19"/>
      <c r="JBH525" s="23"/>
      <c r="JBI525" s="19"/>
      <c r="JBS525" s="23"/>
      <c r="JBT525" s="19"/>
      <c r="JCD525" s="23"/>
      <c r="JCE525" s="19"/>
      <c r="JCO525" s="23"/>
      <c r="JCP525" s="19"/>
      <c r="JCZ525" s="23"/>
      <c r="JDA525" s="19"/>
      <c r="JDK525" s="23"/>
      <c r="JDL525" s="19"/>
      <c r="JDV525" s="23"/>
      <c r="JDW525" s="19"/>
      <c r="JEG525" s="23"/>
      <c r="JEH525" s="19"/>
      <c r="JER525" s="23"/>
      <c r="JES525" s="19"/>
      <c r="JFC525" s="23"/>
      <c r="JFD525" s="19"/>
      <c r="JFN525" s="23"/>
      <c r="JFO525" s="19"/>
      <c r="JFY525" s="23"/>
      <c r="JFZ525" s="19"/>
      <c r="JGJ525" s="23"/>
      <c r="JGK525" s="19"/>
      <c r="JGU525" s="23"/>
      <c r="JGV525" s="19"/>
      <c r="JHF525" s="23"/>
      <c r="JHG525" s="19"/>
      <c r="JHQ525" s="23"/>
      <c r="JHR525" s="19"/>
      <c r="JIB525" s="23"/>
      <c r="JIC525" s="19"/>
      <c r="JIM525" s="23"/>
      <c r="JIN525" s="19"/>
      <c r="JIX525" s="23"/>
      <c r="JIY525" s="19"/>
      <c r="JJI525" s="23"/>
      <c r="JJJ525" s="19"/>
      <c r="JJT525" s="23"/>
      <c r="JJU525" s="19"/>
      <c r="JKE525" s="23"/>
      <c r="JKF525" s="19"/>
      <c r="JKP525" s="23"/>
      <c r="JKQ525" s="19"/>
      <c r="JLA525" s="23"/>
      <c r="JLB525" s="19"/>
      <c r="JLL525" s="23"/>
      <c r="JLM525" s="19"/>
      <c r="JLW525" s="23"/>
      <c r="JLX525" s="19"/>
      <c r="JMH525" s="23"/>
      <c r="JMI525" s="19"/>
      <c r="JMS525" s="23"/>
      <c r="JMT525" s="19"/>
      <c r="JND525" s="23"/>
      <c r="JNE525" s="19"/>
      <c r="JNO525" s="23"/>
      <c r="JNP525" s="19"/>
      <c r="JNZ525" s="23"/>
      <c r="JOA525" s="19"/>
      <c r="JOK525" s="23"/>
      <c r="JOL525" s="19"/>
      <c r="JOV525" s="23"/>
      <c r="JOW525" s="19"/>
      <c r="JPG525" s="23"/>
      <c r="JPH525" s="19"/>
      <c r="JPR525" s="23"/>
      <c r="JPS525" s="19"/>
      <c r="JQC525" s="23"/>
      <c r="JQD525" s="19"/>
      <c r="JQN525" s="23"/>
      <c r="JQO525" s="19"/>
      <c r="JQY525" s="23"/>
      <c r="JQZ525" s="19"/>
      <c r="JRJ525" s="23"/>
      <c r="JRK525" s="19"/>
      <c r="JRU525" s="23"/>
      <c r="JRV525" s="19"/>
      <c r="JSF525" s="23"/>
      <c r="JSG525" s="19"/>
      <c r="JSQ525" s="23"/>
      <c r="JSR525" s="19"/>
      <c r="JTB525" s="23"/>
      <c r="JTC525" s="19"/>
      <c r="JTM525" s="23"/>
      <c r="JTN525" s="19"/>
      <c r="JTX525" s="23"/>
      <c r="JTY525" s="19"/>
      <c r="JUI525" s="23"/>
      <c r="JUJ525" s="19"/>
      <c r="JUT525" s="23"/>
      <c r="JUU525" s="19"/>
      <c r="JVE525" s="23"/>
      <c r="JVF525" s="19"/>
      <c r="JVP525" s="23"/>
      <c r="JVQ525" s="19"/>
      <c r="JWA525" s="23"/>
      <c r="JWB525" s="19"/>
      <c r="JWL525" s="23"/>
      <c r="JWM525" s="19"/>
      <c r="JWW525" s="23"/>
      <c r="JWX525" s="19"/>
      <c r="JXH525" s="23"/>
      <c r="JXI525" s="19"/>
      <c r="JXS525" s="23"/>
      <c r="JXT525" s="19"/>
      <c r="JYD525" s="23"/>
      <c r="JYE525" s="19"/>
      <c r="JYO525" s="23"/>
      <c r="JYP525" s="19"/>
      <c r="JYZ525" s="23"/>
      <c r="JZA525" s="19"/>
      <c r="JZK525" s="23"/>
      <c r="JZL525" s="19"/>
      <c r="JZV525" s="23"/>
      <c r="JZW525" s="19"/>
      <c r="KAG525" s="23"/>
      <c r="KAH525" s="19"/>
      <c r="KAR525" s="23"/>
      <c r="KAS525" s="19"/>
      <c r="KBC525" s="23"/>
      <c r="KBD525" s="19"/>
      <c r="KBN525" s="23"/>
      <c r="KBO525" s="19"/>
      <c r="KBY525" s="23"/>
      <c r="KBZ525" s="19"/>
      <c r="KCJ525" s="23"/>
      <c r="KCK525" s="19"/>
      <c r="KCU525" s="23"/>
      <c r="KCV525" s="19"/>
      <c r="KDF525" s="23"/>
      <c r="KDG525" s="19"/>
      <c r="KDQ525" s="23"/>
      <c r="KDR525" s="19"/>
      <c r="KEB525" s="23"/>
      <c r="KEC525" s="19"/>
      <c r="KEM525" s="23"/>
      <c r="KEN525" s="19"/>
      <c r="KEX525" s="23"/>
      <c r="KEY525" s="19"/>
      <c r="KFI525" s="23"/>
      <c r="KFJ525" s="19"/>
      <c r="KFT525" s="23"/>
      <c r="KFU525" s="19"/>
      <c r="KGE525" s="23"/>
      <c r="KGF525" s="19"/>
      <c r="KGP525" s="23"/>
      <c r="KGQ525" s="19"/>
      <c r="KHA525" s="23"/>
      <c r="KHB525" s="19"/>
      <c r="KHL525" s="23"/>
      <c r="KHM525" s="19"/>
      <c r="KHW525" s="23"/>
      <c r="KHX525" s="19"/>
      <c r="KIH525" s="23"/>
      <c r="KII525" s="19"/>
      <c r="KIS525" s="23"/>
      <c r="KIT525" s="19"/>
      <c r="KJD525" s="23"/>
      <c r="KJE525" s="19"/>
      <c r="KJO525" s="23"/>
      <c r="KJP525" s="19"/>
      <c r="KJZ525" s="23"/>
      <c r="KKA525" s="19"/>
      <c r="KKK525" s="23"/>
      <c r="KKL525" s="19"/>
      <c r="KKV525" s="23"/>
      <c r="KKW525" s="19"/>
      <c r="KLG525" s="23"/>
      <c r="KLH525" s="19"/>
      <c r="KLR525" s="23"/>
      <c r="KLS525" s="19"/>
      <c r="KMC525" s="23"/>
      <c r="KMD525" s="19"/>
      <c r="KMN525" s="23"/>
      <c r="KMO525" s="19"/>
      <c r="KMY525" s="23"/>
      <c r="KMZ525" s="19"/>
      <c r="KNJ525" s="23"/>
      <c r="KNK525" s="19"/>
      <c r="KNU525" s="23"/>
      <c r="KNV525" s="19"/>
      <c r="KOF525" s="23"/>
      <c r="KOG525" s="19"/>
      <c r="KOQ525" s="23"/>
      <c r="KOR525" s="19"/>
      <c r="KPB525" s="23"/>
      <c r="KPC525" s="19"/>
      <c r="KPM525" s="23"/>
      <c r="KPN525" s="19"/>
      <c r="KPX525" s="23"/>
      <c r="KPY525" s="19"/>
      <c r="KQI525" s="23"/>
      <c r="KQJ525" s="19"/>
      <c r="KQT525" s="23"/>
      <c r="KQU525" s="19"/>
      <c r="KRE525" s="23"/>
      <c r="KRF525" s="19"/>
      <c r="KRP525" s="23"/>
      <c r="KRQ525" s="19"/>
      <c r="KSA525" s="23"/>
      <c r="KSB525" s="19"/>
      <c r="KSL525" s="23"/>
      <c r="KSM525" s="19"/>
      <c r="KSW525" s="23"/>
      <c r="KSX525" s="19"/>
      <c r="KTH525" s="23"/>
      <c r="KTI525" s="19"/>
      <c r="KTS525" s="23"/>
      <c r="KTT525" s="19"/>
      <c r="KUD525" s="23"/>
      <c r="KUE525" s="19"/>
      <c r="KUO525" s="23"/>
      <c r="KUP525" s="19"/>
      <c r="KUZ525" s="23"/>
      <c r="KVA525" s="19"/>
      <c r="KVK525" s="23"/>
      <c r="KVL525" s="19"/>
      <c r="KVV525" s="23"/>
      <c r="KVW525" s="19"/>
      <c r="KWG525" s="23"/>
      <c r="KWH525" s="19"/>
      <c r="KWR525" s="23"/>
      <c r="KWS525" s="19"/>
      <c r="KXC525" s="23"/>
      <c r="KXD525" s="19"/>
      <c r="KXN525" s="23"/>
      <c r="KXO525" s="19"/>
      <c r="KXY525" s="23"/>
      <c r="KXZ525" s="19"/>
      <c r="KYJ525" s="23"/>
      <c r="KYK525" s="19"/>
      <c r="KYU525" s="23"/>
      <c r="KYV525" s="19"/>
      <c r="KZF525" s="23"/>
      <c r="KZG525" s="19"/>
      <c r="KZQ525" s="23"/>
      <c r="KZR525" s="19"/>
      <c r="LAB525" s="23"/>
      <c r="LAC525" s="19"/>
      <c r="LAM525" s="23"/>
      <c r="LAN525" s="19"/>
      <c r="LAX525" s="23"/>
      <c r="LAY525" s="19"/>
      <c r="LBI525" s="23"/>
      <c r="LBJ525" s="19"/>
      <c r="LBT525" s="23"/>
      <c r="LBU525" s="19"/>
      <c r="LCE525" s="23"/>
      <c r="LCF525" s="19"/>
      <c r="LCP525" s="23"/>
      <c r="LCQ525" s="19"/>
      <c r="LDA525" s="23"/>
      <c r="LDB525" s="19"/>
      <c r="LDL525" s="23"/>
      <c r="LDM525" s="19"/>
      <c r="LDW525" s="23"/>
      <c r="LDX525" s="19"/>
      <c r="LEH525" s="23"/>
      <c r="LEI525" s="19"/>
      <c r="LES525" s="23"/>
      <c r="LET525" s="19"/>
      <c r="LFD525" s="23"/>
      <c r="LFE525" s="19"/>
      <c r="LFO525" s="23"/>
      <c r="LFP525" s="19"/>
      <c r="LFZ525" s="23"/>
      <c r="LGA525" s="19"/>
      <c r="LGK525" s="23"/>
      <c r="LGL525" s="19"/>
      <c r="LGV525" s="23"/>
      <c r="LGW525" s="19"/>
      <c r="LHG525" s="23"/>
      <c r="LHH525" s="19"/>
      <c r="LHR525" s="23"/>
      <c r="LHS525" s="19"/>
      <c r="LIC525" s="23"/>
      <c r="LID525" s="19"/>
      <c r="LIN525" s="23"/>
      <c r="LIO525" s="19"/>
      <c r="LIY525" s="23"/>
      <c r="LIZ525" s="19"/>
      <c r="LJJ525" s="23"/>
      <c r="LJK525" s="19"/>
      <c r="LJU525" s="23"/>
      <c r="LJV525" s="19"/>
      <c r="LKF525" s="23"/>
      <c r="LKG525" s="19"/>
      <c r="LKQ525" s="23"/>
      <c r="LKR525" s="19"/>
      <c r="LLB525" s="23"/>
      <c r="LLC525" s="19"/>
      <c r="LLM525" s="23"/>
      <c r="LLN525" s="19"/>
      <c r="LLX525" s="23"/>
      <c r="LLY525" s="19"/>
      <c r="LMI525" s="23"/>
      <c r="LMJ525" s="19"/>
      <c r="LMT525" s="23"/>
      <c r="LMU525" s="19"/>
      <c r="LNE525" s="23"/>
      <c r="LNF525" s="19"/>
      <c r="LNP525" s="23"/>
      <c r="LNQ525" s="19"/>
      <c r="LOA525" s="23"/>
      <c r="LOB525" s="19"/>
      <c r="LOL525" s="23"/>
      <c r="LOM525" s="19"/>
      <c r="LOW525" s="23"/>
      <c r="LOX525" s="19"/>
      <c r="LPH525" s="23"/>
      <c r="LPI525" s="19"/>
      <c r="LPS525" s="23"/>
      <c r="LPT525" s="19"/>
      <c r="LQD525" s="23"/>
      <c r="LQE525" s="19"/>
      <c r="LQO525" s="23"/>
      <c r="LQP525" s="19"/>
      <c r="LQZ525" s="23"/>
      <c r="LRA525" s="19"/>
      <c r="LRK525" s="23"/>
      <c r="LRL525" s="19"/>
      <c r="LRV525" s="23"/>
      <c r="LRW525" s="19"/>
      <c r="LSG525" s="23"/>
      <c r="LSH525" s="19"/>
      <c r="LSR525" s="23"/>
      <c r="LSS525" s="19"/>
      <c r="LTC525" s="23"/>
      <c r="LTD525" s="19"/>
      <c r="LTN525" s="23"/>
      <c r="LTO525" s="19"/>
      <c r="LTY525" s="23"/>
      <c r="LTZ525" s="19"/>
      <c r="LUJ525" s="23"/>
      <c r="LUK525" s="19"/>
      <c r="LUU525" s="23"/>
      <c r="LUV525" s="19"/>
      <c r="LVF525" s="23"/>
      <c r="LVG525" s="19"/>
      <c r="LVQ525" s="23"/>
      <c r="LVR525" s="19"/>
      <c r="LWB525" s="23"/>
      <c r="LWC525" s="19"/>
      <c r="LWM525" s="23"/>
      <c r="LWN525" s="19"/>
      <c r="LWX525" s="23"/>
      <c r="LWY525" s="19"/>
      <c r="LXI525" s="23"/>
      <c r="LXJ525" s="19"/>
      <c r="LXT525" s="23"/>
      <c r="LXU525" s="19"/>
      <c r="LYE525" s="23"/>
      <c r="LYF525" s="19"/>
      <c r="LYP525" s="23"/>
      <c r="LYQ525" s="19"/>
      <c r="LZA525" s="23"/>
      <c r="LZB525" s="19"/>
      <c r="LZL525" s="23"/>
      <c r="LZM525" s="19"/>
      <c r="LZW525" s="23"/>
      <c r="LZX525" s="19"/>
      <c r="MAH525" s="23"/>
      <c r="MAI525" s="19"/>
      <c r="MAS525" s="23"/>
      <c r="MAT525" s="19"/>
      <c r="MBD525" s="23"/>
      <c r="MBE525" s="19"/>
      <c r="MBO525" s="23"/>
      <c r="MBP525" s="19"/>
      <c r="MBZ525" s="23"/>
      <c r="MCA525" s="19"/>
      <c r="MCK525" s="23"/>
      <c r="MCL525" s="19"/>
      <c r="MCV525" s="23"/>
      <c r="MCW525" s="19"/>
      <c r="MDG525" s="23"/>
      <c r="MDH525" s="19"/>
      <c r="MDR525" s="23"/>
      <c r="MDS525" s="19"/>
      <c r="MEC525" s="23"/>
      <c r="MED525" s="19"/>
      <c r="MEN525" s="23"/>
      <c r="MEO525" s="19"/>
      <c r="MEY525" s="23"/>
      <c r="MEZ525" s="19"/>
      <c r="MFJ525" s="23"/>
      <c r="MFK525" s="19"/>
      <c r="MFU525" s="23"/>
      <c r="MFV525" s="19"/>
      <c r="MGF525" s="23"/>
      <c r="MGG525" s="19"/>
      <c r="MGQ525" s="23"/>
      <c r="MGR525" s="19"/>
      <c r="MHB525" s="23"/>
      <c r="MHC525" s="19"/>
      <c r="MHM525" s="23"/>
      <c r="MHN525" s="19"/>
      <c r="MHX525" s="23"/>
      <c r="MHY525" s="19"/>
      <c r="MII525" s="23"/>
      <c r="MIJ525" s="19"/>
      <c r="MIT525" s="23"/>
      <c r="MIU525" s="19"/>
      <c r="MJE525" s="23"/>
      <c r="MJF525" s="19"/>
      <c r="MJP525" s="23"/>
      <c r="MJQ525" s="19"/>
      <c r="MKA525" s="23"/>
      <c r="MKB525" s="19"/>
      <c r="MKL525" s="23"/>
      <c r="MKM525" s="19"/>
      <c r="MKW525" s="23"/>
      <c r="MKX525" s="19"/>
      <c r="MLH525" s="23"/>
      <c r="MLI525" s="19"/>
      <c r="MLS525" s="23"/>
      <c r="MLT525" s="19"/>
      <c r="MMD525" s="23"/>
      <c r="MME525" s="19"/>
      <c r="MMO525" s="23"/>
      <c r="MMP525" s="19"/>
      <c r="MMZ525" s="23"/>
      <c r="MNA525" s="19"/>
      <c r="MNK525" s="23"/>
      <c r="MNL525" s="19"/>
      <c r="MNV525" s="23"/>
      <c r="MNW525" s="19"/>
      <c r="MOG525" s="23"/>
      <c r="MOH525" s="19"/>
      <c r="MOR525" s="23"/>
      <c r="MOS525" s="19"/>
      <c r="MPC525" s="23"/>
      <c r="MPD525" s="19"/>
      <c r="MPN525" s="23"/>
      <c r="MPO525" s="19"/>
      <c r="MPY525" s="23"/>
      <c r="MPZ525" s="19"/>
      <c r="MQJ525" s="23"/>
      <c r="MQK525" s="19"/>
      <c r="MQU525" s="23"/>
      <c r="MQV525" s="19"/>
      <c r="MRF525" s="23"/>
      <c r="MRG525" s="19"/>
      <c r="MRQ525" s="23"/>
      <c r="MRR525" s="19"/>
      <c r="MSB525" s="23"/>
      <c r="MSC525" s="19"/>
      <c r="MSM525" s="23"/>
      <c r="MSN525" s="19"/>
      <c r="MSX525" s="23"/>
      <c r="MSY525" s="19"/>
      <c r="MTI525" s="23"/>
      <c r="MTJ525" s="19"/>
      <c r="MTT525" s="23"/>
      <c r="MTU525" s="19"/>
      <c r="MUE525" s="23"/>
      <c r="MUF525" s="19"/>
      <c r="MUP525" s="23"/>
      <c r="MUQ525" s="19"/>
      <c r="MVA525" s="23"/>
      <c r="MVB525" s="19"/>
      <c r="MVL525" s="23"/>
      <c r="MVM525" s="19"/>
      <c r="MVW525" s="23"/>
      <c r="MVX525" s="19"/>
      <c r="MWH525" s="23"/>
      <c r="MWI525" s="19"/>
      <c r="MWS525" s="23"/>
      <c r="MWT525" s="19"/>
      <c r="MXD525" s="23"/>
      <c r="MXE525" s="19"/>
      <c r="MXO525" s="23"/>
      <c r="MXP525" s="19"/>
      <c r="MXZ525" s="23"/>
      <c r="MYA525" s="19"/>
      <c r="MYK525" s="23"/>
      <c r="MYL525" s="19"/>
      <c r="MYV525" s="23"/>
      <c r="MYW525" s="19"/>
      <c r="MZG525" s="23"/>
      <c r="MZH525" s="19"/>
      <c r="MZR525" s="23"/>
      <c r="MZS525" s="19"/>
      <c r="NAC525" s="23"/>
      <c r="NAD525" s="19"/>
      <c r="NAN525" s="23"/>
      <c r="NAO525" s="19"/>
      <c r="NAY525" s="23"/>
      <c r="NAZ525" s="19"/>
      <c r="NBJ525" s="23"/>
      <c r="NBK525" s="19"/>
      <c r="NBU525" s="23"/>
      <c r="NBV525" s="19"/>
      <c r="NCF525" s="23"/>
      <c r="NCG525" s="19"/>
      <c r="NCQ525" s="23"/>
      <c r="NCR525" s="19"/>
      <c r="NDB525" s="23"/>
      <c r="NDC525" s="19"/>
      <c r="NDM525" s="23"/>
      <c r="NDN525" s="19"/>
      <c r="NDX525" s="23"/>
      <c r="NDY525" s="19"/>
      <c r="NEI525" s="23"/>
      <c r="NEJ525" s="19"/>
      <c r="NET525" s="23"/>
      <c r="NEU525" s="19"/>
      <c r="NFE525" s="23"/>
      <c r="NFF525" s="19"/>
      <c r="NFP525" s="23"/>
      <c r="NFQ525" s="19"/>
      <c r="NGA525" s="23"/>
      <c r="NGB525" s="19"/>
      <c r="NGL525" s="23"/>
      <c r="NGM525" s="19"/>
      <c r="NGW525" s="23"/>
      <c r="NGX525" s="19"/>
      <c r="NHH525" s="23"/>
      <c r="NHI525" s="19"/>
      <c r="NHS525" s="23"/>
      <c r="NHT525" s="19"/>
      <c r="NID525" s="23"/>
      <c r="NIE525" s="19"/>
      <c r="NIO525" s="23"/>
      <c r="NIP525" s="19"/>
      <c r="NIZ525" s="23"/>
      <c r="NJA525" s="19"/>
      <c r="NJK525" s="23"/>
      <c r="NJL525" s="19"/>
      <c r="NJV525" s="23"/>
      <c r="NJW525" s="19"/>
      <c r="NKG525" s="23"/>
      <c r="NKH525" s="19"/>
      <c r="NKR525" s="23"/>
      <c r="NKS525" s="19"/>
      <c r="NLC525" s="23"/>
      <c r="NLD525" s="19"/>
      <c r="NLN525" s="23"/>
      <c r="NLO525" s="19"/>
      <c r="NLY525" s="23"/>
      <c r="NLZ525" s="19"/>
      <c r="NMJ525" s="23"/>
      <c r="NMK525" s="19"/>
      <c r="NMU525" s="23"/>
      <c r="NMV525" s="19"/>
      <c r="NNF525" s="23"/>
      <c r="NNG525" s="19"/>
      <c r="NNQ525" s="23"/>
      <c r="NNR525" s="19"/>
      <c r="NOB525" s="23"/>
      <c r="NOC525" s="19"/>
      <c r="NOM525" s="23"/>
      <c r="NON525" s="19"/>
      <c r="NOX525" s="23"/>
      <c r="NOY525" s="19"/>
      <c r="NPI525" s="23"/>
      <c r="NPJ525" s="19"/>
      <c r="NPT525" s="23"/>
      <c r="NPU525" s="19"/>
      <c r="NQE525" s="23"/>
      <c r="NQF525" s="19"/>
      <c r="NQP525" s="23"/>
      <c r="NQQ525" s="19"/>
      <c r="NRA525" s="23"/>
      <c r="NRB525" s="19"/>
      <c r="NRL525" s="23"/>
      <c r="NRM525" s="19"/>
      <c r="NRW525" s="23"/>
      <c r="NRX525" s="19"/>
      <c r="NSH525" s="23"/>
      <c r="NSI525" s="19"/>
      <c r="NSS525" s="23"/>
      <c r="NST525" s="19"/>
      <c r="NTD525" s="23"/>
      <c r="NTE525" s="19"/>
      <c r="NTO525" s="23"/>
      <c r="NTP525" s="19"/>
      <c r="NTZ525" s="23"/>
      <c r="NUA525" s="19"/>
      <c r="NUK525" s="23"/>
      <c r="NUL525" s="19"/>
      <c r="NUV525" s="23"/>
      <c r="NUW525" s="19"/>
      <c r="NVG525" s="23"/>
      <c r="NVH525" s="19"/>
      <c r="NVR525" s="23"/>
      <c r="NVS525" s="19"/>
      <c r="NWC525" s="23"/>
      <c r="NWD525" s="19"/>
      <c r="NWN525" s="23"/>
      <c r="NWO525" s="19"/>
      <c r="NWY525" s="23"/>
      <c r="NWZ525" s="19"/>
      <c r="NXJ525" s="23"/>
      <c r="NXK525" s="19"/>
      <c r="NXU525" s="23"/>
      <c r="NXV525" s="19"/>
      <c r="NYF525" s="23"/>
      <c r="NYG525" s="19"/>
      <c r="NYQ525" s="23"/>
      <c r="NYR525" s="19"/>
      <c r="NZB525" s="23"/>
      <c r="NZC525" s="19"/>
      <c r="NZM525" s="23"/>
      <c r="NZN525" s="19"/>
      <c r="NZX525" s="23"/>
      <c r="NZY525" s="19"/>
      <c r="OAI525" s="23"/>
      <c r="OAJ525" s="19"/>
      <c r="OAT525" s="23"/>
      <c r="OAU525" s="19"/>
      <c r="OBE525" s="23"/>
      <c r="OBF525" s="19"/>
      <c r="OBP525" s="23"/>
      <c r="OBQ525" s="19"/>
      <c r="OCA525" s="23"/>
      <c r="OCB525" s="19"/>
      <c r="OCL525" s="23"/>
      <c r="OCM525" s="19"/>
      <c r="OCW525" s="23"/>
      <c r="OCX525" s="19"/>
      <c r="ODH525" s="23"/>
      <c r="ODI525" s="19"/>
      <c r="ODS525" s="23"/>
      <c r="ODT525" s="19"/>
      <c r="OED525" s="23"/>
      <c r="OEE525" s="19"/>
      <c r="OEO525" s="23"/>
      <c r="OEP525" s="19"/>
      <c r="OEZ525" s="23"/>
      <c r="OFA525" s="19"/>
      <c r="OFK525" s="23"/>
      <c r="OFL525" s="19"/>
      <c r="OFV525" s="23"/>
      <c r="OFW525" s="19"/>
      <c r="OGG525" s="23"/>
      <c r="OGH525" s="19"/>
      <c r="OGR525" s="23"/>
      <c r="OGS525" s="19"/>
      <c r="OHC525" s="23"/>
      <c r="OHD525" s="19"/>
      <c r="OHN525" s="23"/>
      <c r="OHO525" s="19"/>
      <c r="OHY525" s="23"/>
      <c r="OHZ525" s="19"/>
      <c r="OIJ525" s="23"/>
      <c r="OIK525" s="19"/>
      <c r="OIU525" s="23"/>
      <c r="OIV525" s="19"/>
      <c r="OJF525" s="23"/>
      <c r="OJG525" s="19"/>
      <c r="OJQ525" s="23"/>
      <c r="OJR525" s="19"/>
      <c r="OKB525" s="23"/>
      <c r="OKC525" s="19"/>
      <c r="OKM525" s="23"/>
      <c r="OKN525" s="19"/>
      <c r="OKX525" s="23"/>
      <c r="OKY525" s="19"/>
      <c r="OLI525" s="23"/>
      <c r="OLJ525" s="19"/>
      <c r="OLT525" s="23"/>
      <c r="OLU525" s="19"/>
      <c r="OME525" s="23"/>
      <c r="OMF525" s="19"/>
      <c r="OMP525" s="23"/>
      <c r="OMQ525" s="19"/>
      <c r="ONA525" s="23"/>
      <c r="ONB525" s="19"/>
      <c r="ONL525" s="23"/>
      <c r="ONM525" s="19"/>
      <c r="ONW525" s="23"/>
      <c r="ONX525" s="19"/>
      <c r="OOH525" s="23"/>
      <c r="OOI525" s="19"/>
      <c r="OOS525" s="23"/>
      <c r="OOT525" s="19"/>
      <c r="OPD525" s="23"/>
      <c r="OPE525" s="19"/>
      <c r="OPO525" s="23"/>
      <c r="OPP525" s="19"/>
      <c r="OPZ525" s="23"/>
      <c r="OQA525" s="19"/>
      <c r="OQK525" s="23"/>
      <c r="OQL525" s="19"/>
      <c r="OQV525" s="23"/>
      <c r="OQW525" s="19"/>
      <c r="ORG525" s="23"/>
      <c r="ORH525" s="19"/>
      <c r="ORR525" s="23"/>
      <c r="ORS525" s="19"/>
      <c r="OSC525" s="23"/>
      <c r="OSD525" s="19"/>
      <c r="OSN525" s="23"/>
      <c r="OSO525" s="19"/>
      <c r="OSY525" s="23"/>
      <c r="OSZ525" s="19"/>
      <c r="OTJ525" s="23"/>
      <c r="OTK525" s="19"/>
      <c r="OTU525" s="23"/>
      <c r="OTV525" s="19"/>
      <c r="OUF525" s="23"/>
      <c r="OUG525" s="19"/>
      <c r="OUQ525" s="23"/>
      <c r="OUR525" s="19"/>
      <c r="OVB525" s="23"/>
      <c r="OVC525" s="19"/>
      <c r="OVM525" s="23"/>
      <c r="OVN525" s="19"/>
      <c r="OVX525" s="23"/>
      <c r="OVY525" s="19"/>
      <c r="OWI525" s="23"/>
      <c r="OWJ525" s="19"/>
      <c r="OWT525" s="23"/>
      <c r="OWU525" s="19"/>
      <c r="OXE525" s="23"/>
      <c r="OXF525" s="19"/>
      <c r="OXP525" s="23"/>
      <c r="OXQ525" s="19"/>
      <c r="OYA525" s="23"/>
      <c r="OYB525" s="19"/>
      <c r="OYL525" s="23"/>
      <c r="OYM525" s="19"/>
      <c r="OYW525" s="23"/>
      <c r="OYX525" s="19"/>
      <c r="OZH525" s="23"/>
      <c r="OZI525" s="19"/>
      <c r="OZS525" s="23"/>
      <c r="OZT525" s="19"/>
      <c r="PAD525" s="23"/>
      <c r="PAE525" s="19"/>
      <c r="PAO525" s="23"/>
      <c r="PAP525" s="19"/>
      <c r="PAZ525" s="23"/>
      <c r="PBA525" s="19"/>
      <c r="PBK525" s="23"/>
      <c r="PBL525" s="19"/>
      <c r="PBV525" s="23"/>
      <c r="PBW525" s="19"/>
      <c r="PCG525" s="23"/>
      <c r="PCH525" s="19"/>
      <c r="PCR525" s="23"/>
      <c r="PCS525" s="19"/>
      <c r="PDC525" s="23"/>
      <c r="PDD525" s="19"/>
      <c r="PDN525" s="23"/>
      <c r="PDO525" s="19"/>
      <c r="PDY525" s="23"/>
      <c r="PDZ525" s="19"/>
      <c r="PEJ525" s="23"/>
      <c r="PEK525" s="19"/>
      <c r="PEU525" s="23"/>
      <c r="PEV525" s="19"/>
      <c r="PFF525" s="23"/>
      <c r="PFG525" s="19"/>
      <c r="PFQ525" s="23"/>
      <c r="PFR525" s="19"/>
      <c r="PGB525" s="23"/>
      <c r="PGC525" s="19"/>
      <c r="PGM525" s="23"/>
      <c r="PGN525" s="19"/>
      <c r="PGX525" s="23"/>
      <c r="PGY525" s="19"/>
      <c r="PHI525" s="23"/>
      <c r="PHJ525" s="19"/>
      <c r="PHT525" s="23"/>
      <c r="PHU525" s="19"/>
      <c r="PIE525" s="23"/>
      <c r="PIF525" s="19"/>
      <c r="PIP525" s="23"/>
      <c r="PIQ525" s="19"/>
      <c r="PJA525" s="23"/>
      <c r="PJB525" s="19"/>
      <c r="PJL525" s="23"/>
      <c r="PJM525" s="19"/>
      <c r="PJW525" s="23"/>
      <c r="PJX525" s="19"/>
      <c r="PKH525" s="23"/>
      <c r="PKI525" s="19"/>
      <c r="PKS525" s="23"/>
      <c r="PKT525" s="19"/>
      <c r="PLD525" s="23"/>
      <c r="PLE525" s="19"/>
      <c r="PLO525" s="23"/>
      <c r="PLP525" s="19"/>
      <c r="PLZ525" s="23"/>
      <c r="PMA525" s="19"/>
      <c r="PMK525" s="23"/>
      <c r="PML525" s="19"/>
      <c r="PMV525" s="23"/>
      <c r="PMW525" s="19"/>
      <c r="PNG525" s="23"/>
      <c r="PNH525" s="19"/>
      <c r="PNR525" s="23"/>
      <c r="PNS525" s="19"/>
      <c r="POC525" s="23"/>
      <c r="POD525" s="19"/>
      <c r="PON525" s="23"/>
      <c r="POO525" s="19"/>
      <c r="POY525" s="23"/>
      <c r="POZ525" s="19"/>
      <c r="PPJ525" s="23"/>
      <c r="PPK525" s="19"/>
      <c r="PPU525" s="23"/>
      <c r="PPV525" s="19"/>
      <c r="PQF525" s="23"/>
      <c r="PQG525" s="19"/>
      <c r="PQQ525" s="23"/>
      <c r="PQR525" s="19"/>
      <c r="PRB525" s="23"/>
      <c r="PRC525" s="19"/>
      <c r="PRM525" s="23"/>
      <c r="PRN525" s="19"/>
      <c r="PRX525" s="23"/>
      <c r="PRY525" s="19"/>
      <c r="PSI525" s="23"/>
      <c r="PSJ525" s="19"/>
      <c r="PST525" s="23"/>
      <c r="PSU525" s="19"/>
      <c r="PTE525" s="23"/>
      <c r="PTF525" s="19"/>
      <c r="PTP525" s="23"/>
      <c r="PTQ525" s="19"/>
      <c r="PUA525" s="23"/>
      <c r="PUB525" s="19"/>
      <c r="PUL525" s="23"/>
      <c r="PUM525" s="19"/>
      <c r="PUW525" s="23"/>
      <c r="PUX525" s="19"/>
      <c r="PVH525" s="23"/>
      <c r="PVI525" s="19"/>
      <c r="PVS525" s="23"/>
      <c r="PVT525" s="19"/>
      <c r="PWD525" s="23"/>
      <c r="PWE525" s="19"/>
      <c r="PWO525" s="23"/>
      <c r="PWP525" s="19"/>
      <c r="PWZ525" s="23"/>
      <c r="PXA525" s="19"/>
      <c r="PXK525" s="23"/>
      <c r="PXL525" s="19"/>
      <c r="PXV525" s="23"/>
      <c r="PXW525" s="19"/>
      <c r="PYG525" s="23"/>
      <c r="PYH525" s="19"/>
      <c r="PYR525" s="23"/>
      <c r="PYS525" s="19"/>
      <c r="PZC525" s="23"/>
      <c r="PZD525" s="19"/>
      <c r="PZN525" s="23"/>
      <c r="PZO525" s="19"/>
      <c r="PZY525" s="23"/>
      <c r="PZZ525" s="19"/>
      <c r="QAJ525" s="23"/>
      <c r="QAK525" s="19"/>
      <c r="QAU525" s="23"/>
      <c r="QAV525" s="19"/>
      <c r="QBF525" s="23"/>
      <c r="QBG525" s="19"/>
      <c r="QBQ525" s="23"/>
      <c r="QBR525" s="19"/>
      <c r="QCB525" s="23"/>
      <c r="QCC525" s="19"/>
      <c r="QCM525" s="23"/>
      <c r="QCN525" s="19"/>
      <c r="QCX525" s="23"/>
      <c r="QCY525" s="19"/>
      <c r="QDI525" s="23"/>
      <c r="QDJ525" s="19"/>
      <c r="QDT525" s="23"/>
      <c r="QDU525" s="19"/>
      <c r="QEE525" s="23"/>
      <c r="QEF525" s="19"/>
      <c r="QEP525" s="23"/>
      <c r="QEQ525" s="19"/>
      <c r="QFA525" s="23"/>
      <c r="QFB525" s="19"/>
      <c r="QFL525" s="23"/>
      <c r="QFM525" s="19"/>
      <c r="QFW525" s="23"/>
      <c r="QFX525" s="19"/>
      <c r="QGH525" s="23"/>
      <c r="QGI525" s="19"/>
      <c r="QGS525" s="23"/>
      <c r="QGT525" s="19"/>
      <c r="QHD525" s="23"/>
      <c r="QHE525" s="19"/>
      <c r="QHO525" s="23"/>
      <c r="QHP525" s="19"/>
      <c r="QHZ525" s="23"/>
      <c r="QIA525" s="19"/>
      <c r="QIK525" s="23"/>
      <c r="QIL525" s="19"/>
      <c r="QIV525" s="23"/>
      <c r="QIW525" s="19"/>
      <c r="QJG525" s="23"/>
      <c r="QJH525" s="19"/>
      <c r="QJR525" s="23"/>
      <c r="QJS525" s="19"/>
      <c r="QKC525" s="23"/>
      <c r="QKD525" s="19"/>
      <c r="QKN525" s="23"/>
      <c r="QKO525" s="19"/>
      <c r="QKY525" s="23"/>
      <c r="QKZ525" s="19"/>
      <c r="QLJ525" s="23"/>
      <c r="QLK525" s="19"/>
      <c r="QLU525" s="23"/>
      <c r="QLV525" s="19"/>
      <c r="QMF525" s="23"/>
      <c r="QMG525" s="19"/>
      <c r="QMQ525" s="23"/>
      <c r="QMR525" s="19"/>
      <c r="QNB525" s="23"/>
      <c r="QNC525" s="19"/>
      <c r="QNM525" s="23"/>
      <c r="QNN525" s="19"/>
      <c r="QNX525" s="23"/>
      <c r="QNY525" s="19"/>
      <c r="QOI525" s="23"/>
      <c r="QOJ525" s="19"/>
      <c r="QOT525" s="23"/>
      <c r="QOU525" s="19"/>
      <c r="QPE525" s="23"/>
      <c r="QPF525" s="19"/>
      <c r="QPP525" s="23"/>
      <c r="QPQ525" s="19"/>
      <c r="QQA525" s="23"/>
      <c r="QQB525" s="19"/>
      <c r="QQL525" s="23"/>
      <c r="QQM525" s="19"/>
      <c r="QQW525" s="23"/>
      <c r="QQX525" s="19"/>
      <c r="QRH525" s="23"/>
      <c r="QRI525" s="19"/>
      <c r="QRS525" s="23"/>
      <c r="QRT525" s="19"/>
      <c r="QSD525" s="23"/>
      <c r="QSE525" s="19"/>
      <c r="QSO525" s="23"/>
      <c r="QSP525" s="19"/>
      <c r="QSZ525" s="23"/>
      <c r="QTA525" s="19"/>
      <c r="QTK525" s="23"/>
      <c r="QTL525" s="19"/>
      <c r="QTV525" s="23"/>
      <c r="QTW525" s="19"/>
      <c r="QUG525" s="23"/>
      <c r="QUH525" s="19"/>
      <c r="QUR525" s="23"/>
      <c r="QUS525" s="19"/>
      <c r="QVC525" s="23"/>
      <c r="QVD525" s="19"/>
      <c r="QVN525" s="23"/>
      <c r="QVO525" s="19"/>
      <c r="QVY525" s="23"/>
      <c r="QVZ525" s="19"/>
      <c r="QWJ525" s="23"/>
      <c r="QWK525" s="19"/>
      <c r="QWU525" s="23"/>
      <c r="QWV525" s="19"/>
      <c r="QXF525" s="23"/>
      <c r="QXG525" s="19"/>
      <c r="QXQ525" s="23"/>
      <c r="QXR525" s="19"/>
      <c r="QYB525" s="23"/>
      <c r="QYC525" s="19"/>
      <c r="QYM525" s="23"/>
      <c r="QYN525" s="19"/>
      <c r="QYX525" s="23"/>
      <c r="QYY525" s="19"/>
      <c r="QZI525" s="23"/>
      <c r="QZJ525" s="19"/>
      <c r="QZT525" s="23"/>
      <c r="QZU525" s="19"/>
      <c r="RAE525" s="23"/>
      <c r="RAF525" s="19"/>
      <c r="RAP525" s="23"/>
      <c r="RAQ525" s="19"/>
      <c r="RBA525" s="23"/>
      <c r="RBB525" s="19"/>
      <c r="RBL525" s="23"/>
      <c r="RBM525" s="19"/>
      <c r="RBW525" s="23"/>
      <c r="RBX525" s="19"/>
      <c r="RCH525" s="23"/>
      <c r="RCI525" s="19"/>
      <c r="RCS525" s="23"/>
      <c r="RCT525" s="19"/>
      <c r="RDD525" s="23"/>
      <c r="RDE525" s="19"/>
      <c r="RDO525" s="23"/>
      <c r="RDP525" s="19"/>
      <c r="RDZ525" s="23"/>
      <c r="REA525" s="19"/>
      <c r="REK525" s="23"/>
      <c r="REL525" s="19"/>
      <c r="REV525" s="23"/>
      <c r="REW525" s="19"/>
      <c r="RFG525" s="23"/>
      <c r="RFH525" s="19"/>
      <c r="RFR525" s="23"/>
      <c r="RFS525" s="19"/>
      <c r="RGC525" s="23"/>
      <c r="RGD525" s="19"/>
      <c r="RGN525" s="23"/>
      <c r="RGO525" s="19"/>
      <c r="RGY525" s="23"/>
      <c r="RGZ525" s="19"/>
      <c r="RHJ525" s="23"/>
      <c r="RHK525" s="19"/>
      <c r="RHU525" s="23"/>
      <c r="RHV525" s="19"/>
      <c r="RIF525" s="23"/>
      <c r="RIG525" s="19"/>
      <c r="RIQ525" s="23"/>
      <c r="RIR525" s="19"/>
      <c r="RJB525" s="23"/>
      <c r="RJC525" s="19"/>
      <c r="RJM525" s="23"/>
      <c r="RJN525" s="19"/>
      <c r="RJX525" s="23"/>
      <c r="RJY525" s="19"/>
      <c r="RKI525" s="23"/>
      <c r="RKJ525" s="19"/>
      <c r="RKT525" s="23"/>
      <c r="RKU525" s="19"/>
      <c r="RLE525" s="23"/>
      <c r="RLF525" s="19"/>
      <c r="RLP525" s="23"/>
      <c r="RLQ525" s="19"/>
      <c r="RMA525" s="23"/>
      <c r="RMB525" s="19"/>
      <c r="RML525" s="23"/>
      <c r="RMM525" s="19"/>
      <c r="RMW525" s="23"/>
      <c r="RMX525" s="19"/>
      <c r="RNH525" s="23"/>
      <c r="RNI525" s="19"/>
      <c r="RNS525" s="23"/>
      <c r="RNT525" s="19"/>
      <c r="ROD525" s="23"/>
      <c r="ROE525" s="19"/>
      <c r="ROO525" s="23"/>
      <c r="ROP525" s="19"/>
      <c r="ROZ525" s="23"/>
      <c r="RPA525" s="19"/>
      <c r="RPK525" s="23"/>
      <c r="RPL525" s="19"/>
      <c r="RPV525" s="23"/>
      <c r="RPW525" s="19"/>
      <c r="RQG525" s="23"/>
      <c r="RQH525" s="19"/>
      <c r="RQR525" s="23"/>
      <c r="RQS525" s="19"/>
      <c r="RRC525" s="23"/>
      <c r="RRD525" s="19"/>
      <c r="RRN525" s="23"/>
      <c r="RRO525" s="19"/>
      <c r="RRY525" s="23"/>
      <c r="RRZ525" s="19"/>
      <c r="RSJ525" s="23"/>
      <c r="RSK525" s="19"/>
      <c r="RSU525" s="23"/>
      <c r="RSV525" s="19"/>
      <c r="RTF525" s="23"/>
      <c r="RTG525" s="19"/>
      <c r="RTQ525" s="23"/>
      <c r="RTR525" s="19"/>
      <c r="RUB525" s="23"/>
      <c r="RUC525" s="19"/>
      <c r="RUM525" s="23"/>
      <c r="RUN525" s="19"/>
      <c r="RUX525" s="23"/>
      <c r="RUY525" s="19"/>
      <c r="RVI525" s="23"/>
      <c r="RVJ525" s="19"/>
      <c r="RVT525" s="23"/>
      <c r="RVU525" s="19"/>
      <c r="RWE525" s="23"/>
      <c r="RWF525" s="19"/>
      <c r="RWP525" s="23"/>
      <c r="RWQ525" s="19"/>
      <c r="RXA525" s="23"/>
      <c r="RXB525" s="19"/>
      <c r="RXL525" s="23"/>
      <c r="RXM525" s="19"/>
      <c r="RXW525" s="23"/>
      <c r="RXX525" s="19"/>
      <c r="RYH525" s="23"/>
      <c r="RYI525" s="19"/>
      <c r="RYS525" s="23"/>
      <c r="RYT525" s="19"/>
      <c r="RZD525" s="23"/>
      <c r="RZE525" s="19"/>
      <c r="RZO525" s="23"/>
      <c r="RZP525" s="19"/>
      <c r="RZZ525" s="23"/>
      <c r="SAA525" s="19"/>
      <c r="SAK525" s="23"/>
      <c r="SAL525" s="19"/>
      <c r="SAV525" s="23"/>
      <c r="SAW525" s="19"/>
      <c r="SBG525" s="23"/>
      <c r="SBH525" s="19"/>
      <c r="SBR525" s="23"/>
      <c r="SBS525" s="19"/>
      <c r="SCC525" s="23"/>
      <c r="SCD525" s="19"/>
      <c r="SCN525" s="23"/>
      <c r="SCO525" s="19"/>
      <c r="SCY525" s="23"/>
      <c r="SCZ525" s="19"/>
      <c r="SDJ525" s="23"/>
      <c r="SDK525" s="19"/>
      <c r="SDU525" s="23"/>
      <c r="SDV525" s="19"/>
      <c r="SEF525" s="23"/>
      <c r="SEG525" s="19"/>
      <c r="SEQ525" s="23"/>
      <c r="SER525" s="19"/>
      <c r="SFB525" s="23"/>
      <c r="SFC525" s="19"/>
      <c r="SFM525" s="23"/>
      <c r="SFN525" s="19"/>
      <c r="SFX525" s="23"/>
      <c r="SFY525" s="19"/>
      <c r="SGI525" s="23"/>
      <c r="SGJ525" s="19"/>
      <c r="SGT525" s="23"/>
      <c r="SGU525" s="19"/>
      <c r="SHE525" s="23"/>
      <c r="SHF525" s="19"/>
      <c r="SHP525" s="23"/>
      <c r="SHQ525" s="19"/>
      <c r="SIA525" s="23"/>
      <c r="SIB525" s="19"/>
      <c r="SIL525" s="23"/>
      <c r="SIM525" s="19"/>
      <c r="SIW525" s="23"/>
      <c r="SIX525" s="19"/>
      <c r="SJH525" s="23"/>
      <c r="SJI525" s="19"/>
      <c r="SJS525" s="23"/>
      <c r="SJT525" s="19"/>
      <c r="SKD525" s="23"/>
      <c r="SKE525" s="19"/>
      <c r="SKO525" s="23"/>
      <c r="SKP525" s="19"/>
      <c r="SKZ525" s="23"/>
      <c r="SLA525" s="19"/>
      <c r="SLK525" s="23"/>
      <c r="SLL525" s="19"/>
      <c r="SLV525" s="23"/>
      <c r="SLW525" s="19"/>
      <c r="SMG525" s="23"/>
      <c r="SMH525" s="19"/>
      <c r="SMR525" s="23"/>
      <c r="SMS525" s="19"/>
      <c r="SNC525" s="23"/>
      <c r="SND525" s="19"/>
      <c r="SNN525" s="23"/>
      <c r="SNO525" s="19"/>
      <c r="SNY525" s="23"/>
      <c r="SNZ525" s="19"/>
      <c r="SOJ525" s="23"/>
      <c r="SOK525" s="19"/>
      <c r="SOU525" s="23"/>
      <c r="SOV525" s="19"/>
      <c r="SPF525" s="23"/>
      <c r="SPG525" s="19"/>
      <c r="SPQ525" s="23"/>
      <c r="SPR525" s="19"/>
      <c r="SQB525" s="23"/>
      <c r="SQC525" s="19"/>
      <c r="SQM525" s="23"/>
      <c r="SQN525" s="19"/>
      <c r="SQX525" s="23"/>
      <c r="SQY525" s="19"/>
      <c r="SRI525" s="23"/>
      <c r="SRJ525" s="19"/>
      <c r="SRT525" s="23"/>
      <c r="SRU525" s="19"/>
      <c r="SSE525" s="23"/>
      <c r="SSF525" s="19"/>
      <c r="SSP525" s="23"/>
      <c r="SSQ525" s="19"/>
      <c r="STA525" s="23"/>
      <c r="STB525" s="19"/>
      <c r="STL525" s="23"/>
      <c r="STM525" s="19"/>
      <c r="STW525" s="23"/>
      <c r="STX525" s="19"/>
      <c r="SUH525" s="23"/>
      <c r="SUI525" s="19"/>
      <c r="SUS525" s="23"/>
      <c r="SUT525" s="19"/>
      <c r="SVD525" s="23"/>
      <c r="SVE525" s="19"/>
      <c r="SVO525" s="23"/>
      <c r="SVP525" s="19"/>
      <c r="SVZ525" s="23"/>
      <c r="SWA525" s="19"/>
      <c r="SWK525" s="23"/>
      <c r="SWL525" s="19"/>
      <c r="SWV525" s="23"/>
      <c r="SWW525" s="19"/>
      <c r="SXG525" s="23"/>
      <c r="SXH525" s="19"/>
      <c r="SXR525" s="23"/>
      <c r="SXS525" s="19"/>
      <c r="SYC525" s="23"/>
      <c r="SYD525" s="19"/>
      <c r="SYN525" s="23"/>
      <c r="SYO525" s="19"/>
      <c r="SYY525" s="23"/>
      <c r="SYZ525" s="19"/>
      <c r="SZJ525" s="23"/>
      <c r="SZK525" s="19"/>
      <c r="SZU525" s="23"/>
      <c r="SZV525" s="19"/>
      <c r="TAF525" s="23"/>
      <c r="TAG525" s="19"/>
      <c r="TAQ525" s="23"/>
      <c r="TAR525" s="19"/>
      <c r="TBB525" s="23"/>
      <c r="TBC525" s="19"/>
      <c r="TBM525" s="23"/>
      <c r="TBN525" s="19"/>
      <c r="TBX525" s="23"/>
      <c r="TBY525" s="19"/>
      <c r="TCI525" s="23"/>
      <c r="TCJ525" s="19"/>
      <c r="TCT525" s="23"/>
      <c r="TCU525" s="19"/>
      <c r="TDE525" s="23"/>
      <c r="TDF525" s="19"/>
      <c r="TDP525" s="23"/>
      <c r="TDQ525" s="19"/>
      <c r="TEA525" s="23"/>
      <c r="TEB525" s="19"/>
      <c r="TEL525" s="23"/>
      <c r="TEM525" s="19"/>
      <c r="TEW525" s="23"/>
      <c r="TEX525" s="19"/>
      <c r="TFH525" s="23"/>
      <c r="TFI525" s="19"/>
      <c r="TFS525" s="23"/>
      <c r="TFT525" s="19"/>
      <c r="TGD525" s="23"/>
      <c r="TGE525" s="19"/>
      <c r="TGO525" s="23"/>
      <c r="TGP525" s="19"/>
      <c r="TGZ525" s="23"/>
      <c r="THA525" s="19"/>
      <c r="THK525" s="23"/>
      <c r="THL525" s="19"/>
      <c r="THV525" s="23"/>
      <c r="THW525" s="19"/>
      <c r="TIG525" s="23"/>
      <c r="TIH525" s="19"/>
      <c r="TIR525" s="23"/>
      <c r="TIS525" s="19"/>
      <c r="TJC525" s="23"/>
      <c r="TJD525" s="19"/>
      <c r="TJN525" s="23"/>
      <c r="TJO525" s="19"/>
      <c r="TJY525" s="23"/>
      <c r="TJZ525" s="19"/>
      <c r="TKJ525" s="23"/>
      <c r="TKK525" s="19"/>
      <c r="TKU525" s="23"/>
      <c r="TKV525" s="19"/>
      <c r="TLF525" s="23"/>
      <c r="TLG525" s="19"/>
      <c r="TLQ525" s="23"/>
      <c r="TLR525" s="19"/>
      <c r="TMB525" s="23"/>
      <c r="TMC525" s="19"/>
      <c r="TMM525" s="23"/>
      <c r="TMN525" s="19"/>
      <c r="TMX525" s="23"/>
      <c r="TMY525" s="19"/>
      <c r="TNI525" s="23"/>
      <c r="TNJ525" s="19"/>
      <c r="TNT525" s="23"/>
      <c r="TNU525" s="19"/>
      <c r="TOE525" s="23"/>
      <c r="TOF525" s="19"/>
      <c r="TOP525" s="23"/>
      <c r="TOQ525" s="19"/>
      <c r="TPA525" s="23"/>
      <c r="TPB525" s="19"/>
      <c r="TPL525" s="23"/>
      <c r="TPM525" s="19"/>
      <c r="TPW525" s="23"/>
      <c r="TPX525" s="19"/>
      <c r="TQH525" s="23"/>
      <c r="TQI525" s="19"/>
      <c r="TQS525" s="23"/>
      <c r="TQT525" s="19"/>
      <c r="TRD525" s="23"/>
      <c r="TRE525" s="19"/>
      <c r="TRO525" s="23"/>
      <c r="TRP525" s="19"/>
      <c r="TRZ525" s="23"/>
      <c r="TSA525" s="19"/>
      <c r="TSK525" s="23"/>
      <c r="TSL525" s="19"/>
      <c r="TSV525" s="23"/>
      <c r="TSW525" s="19"/>
      <c r="TTG525" s="23"/>
      <c r="TTH525" s="19"/>
      <c r="TTR525" s="23"/>
      <c r="TTS525" s="19"/>
      <c r="TUC525" s="23"/>
      <c r="TUD525" s="19"/>
      <c r="TUN525" s="23"/>
      <c r="TUO525" s="19"/>
      <c r="TUY525" s="23"/>
      <c r="TUZ525" s="19"/>
      <c r="TVJ525" s="23"/>
      <c r="TVK525" s="19"/>
      <c r="TVU525" s="23"/>
      <c r="TVV525" s="19"/>
      <c r="TWF525" s="23"/>
      <c r="TWG525" s="19"/>
      <c r="TWQ525" s="23"/>
      <c r="TWR525" s="19"/>
      <c r="TXB525" s="23"/>
      <c r="TXC525" s="19"/>
      <c r="TXM525" s="23"/>
      <c r="TXN525" s="19"/>
      <c r="TXX525" s="23"/>
      <c r="TXY525" s="19"/>
      <c r="TYI525" s="23"/>
      <c r="TYJ525" s="19"/>
      <c r="TYT525" s="23"/>
      <c r="TYU525" s="19"/>
      <c r="TZE525" s="23"/>
      <c r="TZF525" s="19"/>
      <c r="TZP525" s="23"/>
      <c r="TZQ525" s="19"/>
      <c r="UAA525" s="23"/>
      <c r="UAB525" s="19"/>
      <c r="UAL525" s="23"/>
      <c r="UAM525" s="19"/>
      <c r="UAW525" s="23"/>
      <c r="UAX525" s="19"/>
      <c r="UBH525" s="23"/>
      <c r="UBI525" s="19"/>
      <c r="UBS525" s="23"/>
      <c r="UBT525" s="19"/>
      <c r="UCD525" s="23"/>
      <c r="UCE525" s="19"/>
      <c r="UCO525" s="23"/>
      <c r="UCP525" s="19"/>
      <c r="UCZ525" s="23"/>
      <c r="UDA525" s="19"/>
      <c r="UDK525" s="23"/>
      <c r="UDL525" s="19"/>
      <c r="UDV525" s="23"/>
      <c r="UDW525" s="19"/>
      <c r="UEG525" s="23"/>
      <c r="UEH525" s="19"/>
      <c r="UER525" s="23"/>
      <c r="UES525" s="19"/>
      <c r="UFC525" s="23"/>
      <c r="UFD525" s="19"/>
      <c r="UFN525" s="23"/>
      <c r="UFO525" s="19"/>
      <c r="UFY525" s="23"/>
      <c r="UFZ525" s="19"/>
      <c r="UGJ525" s="23"/>
      <c r="UGK525" s="19"/>
      <c r="UGU525" s="23"/>
      <c r="UGV525" s="19"/>
      <c r="UHF525" s="23"/>
      <c r="UHG525" s="19"/>
      <c r="UHQ525" s="23"/>
      <c r="UHR525" s="19"/>
      <c r="UIB525" s="23"/>
      <c r="UIC525" s="19"/>
      <c r="UIM525" s="23"/>
      <c r="UIN525" s="19"/>
      <c r="UIX525" s="23"/>
      <c r="UIY525" s="19"/>
      <c r="UJI525" s="23"/>
      <c r="UJJ525" s="19"/>
      <c r="UJT525" s="23"/>
      <c r="UJU525" s="19"/>
      <c r="UKE525" s="23"/>
      <c r="UKF525" s="19"/>
      <c r="UKP525" s="23"/>
      <c r="UKQ525" s="19"/>
      <c r="ULA525" s="23"/>
      <c r="ULB525" s="19"/>
      <c r="ULL525" s="23"/>
      <c r="ULM525" s="19"/>
      <c r="ULW525" s="23"/>
      <c r="ULX525" s="19"/>
      <c r="UMH525" s="23"/>
      <c r="UMI525" s="19"/>
      <c r="UMS525" s="23"/>
      <c r="UMT525" s="19"/>
      <c r="UND525" s="23"/>
      <c r="UNE525" s="19"/>
      <c r="UNO525" s="23"/>
      <c r="UNP525" s="19"/>
      <c r="UNZ525" s="23"/>
      <c r="UOA525" s="19"/>
      <c r="UOK525" s="23"/>
      <c r="UOL525" s="19"/>
      <c r="UOV525" s="23"/>
      <c r="UOW525" s="19"/>
      <c r="UPG525" s="23"/>
      <c r="UPH525" s="19"/>
      <c r="UPR525" s="23"/>
      <c r="UPS525" s="19"/>
      <c r="UQC525" s="23"/>
      <c r="UQD525" s="19"/>
      <c r="UQN525" s="23"/>
      <c r="UQO525" s="19"/>
      <c r="UQY525" s="23"/>
      <c r="UQZ525" s="19"/>
      <c r="URJ525" s="23"/>
      <c r="URK525" s="19"/>
      <c r="URU525" s="23"/>
      <c r="URV525" s="19"/>
      <c r="USF525" s="23"/>
      <c r="USG525" s="19"/>
      <c r="USQ525" s="23"/>
      <c r="USR525" s="19"/>
      <c r="UTB525" s="23"/>
      <c r="UTC525" s="19"/>
      <c r="UTM525" s="23"/>
      <c r="UTN525" s="19"/>
      <c r="UTX525" s="23"/>
      <c r="UTY525" s="19"/>
      <c r="UUI525" s="23"/>
      <c r="UUJ525" s="19"/>
      <c r="UUT525" s="23"/>
      <c r="UUU525" s="19"/>
      <c r="UVE525" s="23"/>
      <c r="UVF525" s="19"/>
      <c r="UVP525" s="23"/>
      <c r="UVQ525" s="19"/>
      <c r="UWA525" s="23"/>
      <c r="UWB525" s="19"/>
      <c r="UWL525" s="23"/>
      <c r="UWM525" s="19"/>
      <c r="UWW525" s="23"/>
      <c r="UWX525" s="19"/>
      <c r="UXH525" s="23"/>
      <c r="UXI525" s="19"/>
      <c r="UXS525" s="23"/>
      <c r="UXT525" s="19"/>
      <c r="UYD525" s="23"/>
      <c r="UYE525" s="19"/>
      <c r="UYO525" s="23"/>
      <c r="UYP525" s="19"/>
      <c r="UYZ525" s="23"/>
      <c r="UZA525" s="19"/>
      <c r="UZK525" s="23"/>
      <c r="UZL525" s="19"/>
      <c r="UZV525" s="23"/>
      <c r="UZW525" s="19"/>
      <c r="VAG525" s="23"/>
      <c r="VAH525" s="19"/>
      <c r="VAR525" s="23"/>
      <c r="VAS525" s="19"/>
      <c r="VBC525" s="23"/>
      <c r="VBD525" s="19"/>
      <c r="VBN525" s="23"/>
      <c r="VBO525" s="19"/>
      <c r="VBY525" s="23"/>
      <c r="VBZ525" s="19"/>
      <c r="VCJ525" s="23"/>
      <c r="VCK525" s="19"/>
      <c r="VCU525" s="23"/>
      <c r="VCV525" s="19"/>
      <c r="VDF525" s="23"/>
      <c r="VDG525" s="19"/>
      <c r="VDQ525" s="23"/>
      <c r="VDR525" s="19"/>
      <c r="VEB525" s="23"/>
      <c r="VEC525" s="19"/>
      <c r="VEM525" s="23"/>
      <c r="VEN525" s="19"/>
      <c r="VEX525" s="23"/>
      <c r="VEY525" s="19"/>
      <c r="VFI525" s="23"/>
      <c r="VFJ525" s="19"/>
      <c r="VFT525" s="23"/>
      <c r="VFU525" s="19"/>
      <c r="VGE525" s="23"/>
      <c r="VGF525" s="19"/>
      <c r="VGP525" s="23"/>
      <c r="VGQ525" s="19"/>
      <c r="VHA525" s="23"/>
      <c r="VHB525" s="19"/>
      <c r="VHL525" s="23"/>
      <c r="VHM525" s="19"/>
      <c r="VHW525" s="23"/>
      <c r="VHX525" s="19"/>
      <c r="VIH525" s="23"/>
      <c r="VII525" s="19"/>
      <c r="VIS525" s="23"/>
      <c r="VIT525" s="19"/>
      <c r="VJD525" s="23"/>
      <c r="VJE525" s="19"/>
      <c r="VJO525" s="23"/>
      <c r="VJP525" s="19"/>
      <c r="VJZ525" s="23"/>
      <c r="VKA525" s="19"/>
      <c r="VKK525" s="23"/>
      <c r="VKL525" s="19"/>
      <c r="VKV525" s="23"/>
      <c r="VKW525" s="19"/>
      <c r="VLG525" s="23"/>
      <c r="VLH525" s="19"/>
      <c r="VLR525" s="23"/>
      <c r="VLS525" s="19"/>
      <c r="VMC525" s="23"/>
      <c r="VMD525" s="19"/>
      <c r="VMN525" s="23"/>
      <c r="VMO525" s="19"/>
      <c r="VMY525" s="23"/>
      <c r="VMZ525" s="19"/>
      <c r="VNJ525" s="23"/>
      <c r="VNK525" s="19"/>
      <c r="VNU525" s="23"/>
      <c r="VNV525" s="19"/>
      <c r="VOF525" s="23"/>
      <c r="VOG525" s="19"/>
      <c r="VOQ525" s="23"/>
      <c r="VOR525" s="19"/>
      <c r="VPB525" s="23"/>
      <c r="VPC525" s="19"/>
      <c r="VPM525" s="23"/>
      <c r="VPN525" s="19"/>
      <c r="VPX525" s="23"/>
      <c r="VPY525" s="19"/>
      <c r="VQI525" s="23"/>
      <c r="VQJ525" s="19"/>
      <c r="VQT525" s="23"/>
      <c r="VQU525" s="19"/>
      <c r="VRE525" s="23"/>
      <c r="VRF525" s="19"/>
      <c r="VRP525" s="23"/>
      <c r="VRQ525" s="19"/>
      <c r="VSA525" s="23"/>
      <c r="VSB525" s="19"/>
      <c r="VSL525" s="23"/>
      <c r="VSM525" s="19"/>
      <c r="VSW525" s="23"/>
      <c r="VSX525" s="19"/>
      <c r="VTH525" s="23"/>
      <c r="VTI525" s="19"/>
      <c r="VTS525" s="23"/>
      <c r="VTT525" s="19"/>
      <c r="VUD525" s="23"/>
      <c r="VUE525" s="19"/>
      <c r="VUO525" s="23"/>
      <c r="VUP525" s="19"/>
      <c r="VUZ525" s="23"/>
      <c r="VVA525" s="19"/>
      <c r="VVK525" s="23"/>
      <c r="VVL525" s="19"/>
      <c r="VVV525" s="23"/>
      <c r="VVW525" s="19"/>
      <c r="VWG525" s="23"/>
      <c r="VWH525" s="19"/>
      <c r="VWR525" s="23"/>
      <c r="VWS525" s="19"/>
      <c r="VXC525" s="23"/>
      <c r="VXD525" s="19"/>
      <c r="VXN525" s="23"/>
      <c r="VXO525" s="19"/>
      <c r="VXY525" s="23"/>
      <c r="VXZ525" s="19"/>
      <c r="VYJ525" s="23"/>
      <c r="VYK525" s="19"/>
      <c r="VYU525" s="23"/>
      <c r="VYV525" s="19"/>
      <c r="VZF525" s="23"/>
      <c r="VZG525" s="19"/>
      <c r="VZQ525" s="23"/>
      <c r="VZR525" s="19"/>
      <c r="WAB525" s="23"/>
      <c r="WAC525" s="19"/>
      <c r="WAM525" s="23"/>
      <c r="WAN525" s="19"/>
      <c r="WAX525" s="23"/>
      <c r="WAY525" s="19"/>
      <c r="WBI525" s="23"/>
      <c r="WBJ525" s="19"/>
      <c r="WBT525" s="23"/>
      <c r="WBU525" s="19"/>
      <c r="WCE525" s="23"/>
      <c r="WCF525" s="19"/>
      <c r="WCP525" s="23"/>
      <c r="WCQ525" s="19"/>
      <c r="WDA525" s="23"/>
      <c r="WDB525" s="19"/>
      <c r="WDL525" s="23"/>
      <c r="WDM525" s="19"/>
      <c r="WDW525" s="23"/>
      <c r="WDX525" s="19"/>
      <c r="WEH525" s="23"/>
      <c r="WEI525" s="19"/>
      <c r="WES525" s="23"/>
      <c r="WET525" s="19"/>
      <c r="WFD525" s="23"/>
      <c r="WFE525" s="19"/>
      <c r="WFO525" s="23"/>
      <c r="WFP525" s="19"/>
      <c r="WFZ525" s="23"/>
      <c r="WGA525" s="19"/>
      <c r="WGK525" s="23"/>
      <c r="WGL525" s="19"/>
      <c r="WGV525" s="23"/>
      <c r="WGW525" s="19"/>
      <c r="WHG525" s="23"/>
      <c r="WHH525" s="19"/>
      <c r="WHR525" s="23"/>
      <c r="WHS525" s="19"/>
      <c r="WIC525" s="23"/>
      <c r="WID525" s="19"/>
      <c r="WIN525" s="23"/>
      <c r="WIO525" s="19"/>
      <c r="WIY525" s="23"/>
      <c r="WIZ525" s="19"/>
      <c r="WJJ525" s="23"/>
      <c r="WJK525" s="19"/>
      <c r="WJU525" s="23"/>
      <c r="WJV525" s="19"/>
      <c r="WKF525" s="23"/>
      <c r="WKG525" s="19"/>
      <c r="WKQ525" s="23"/>
      <c r="WKR525" s="19"/>
      <c r="WLB525" s="23"/>
      <c r="WLC525" s="19"/>
      <c r="WLM525" s="23"/>
      <c r="WLN525" s="19"/>
      <c r="WLX525" s="23"/>
      <c r="WLY525" s="19"/>
      <c r="WMI525" s="23"/>
      <c r="WMJ525" s="19"/>
      <c r="WMT525" s="23"/>
      <c r="WMU525" s="19"/>
      <c r="WNE525" s="23"/>
      <c r="WNF525" s="19"/>
      <c r="WNP525" s="23"/>
      <c r="WNQ525" s="19"/>
      <c r="WOA525" s="23"/>
      <c r="WOB525" s="19"/>
      <c r="WOL525" s="23"/>
      <c r="WOM525" s="19"/>
      <c r="WOW525" s="23"/>
      <c r="WOX525" s="19"/>
      <c r="WPH525" s="23"/>
      <c r="WPI525" s="19"/>
      <c r="WPS525" s="23"/>
      <c r="WPT525" s="19"/>
      <c r="WQD525" s="23"/>
      <c r="WQE525" s="19"/>
      <c r="WQO525" s="23"/>
      <c r="WQP525" s="19"/>
      <c r="WQZ525" s="23"/>
      <c r="WRA525" s="19"/>
      <c r="WRK525" s="23"/>
      <c r="WRL525" s="19"/>
      <c r="WRV525" s="23"/>
      <c r="WRW525" s="19"/>
      <c r="WSG525" s="23"/>
      <c r="WSH525" s="19"/>
      <c r="WSR525" s="23"/>
      <c r="WSS525" s="19"/>
      <c r="WTC525" s="23"/>
      <c r="WTD525" s="19"/>
      <c r="WTN525" s="23"/>
      <c r="WTO525" s="19"/>
      <c r="WTY525" s="23"/>
      <c r="WTZ525" s="19"/>
      <c r="WUJ525" s="23"/>
      <c r="WUK525" s="19"/>
      <c r="WUU525" s="23"/>
      <c r="WUV525" s="19"/>
      <c r="WVF525" s="23"/>
      <c r="WVG525" s="19"/>
      <c r="WVQ525" s="23"/>
      <c r="WVR525" s="19"/>
      <c r="WWB525" s="23"/>
      <c r="WWC525" s="19"/>
      <c r="WWM525" s="23"/>
      <c r="WWN525" s="19"/>
      <c r="WWX525" s="23"/>
      <c r="WWY525" s="19"/>
      <c r="WXI525" s="23"/>
      <c r="WXJ525" s="19"/>
      <c r="WXT525" s="23"/>
      <c r="WXU525" s="19"/>
      <c r="WYE525" s="23"/>
      <c r="WYF525" s="19"/>
      <c r="WYP525" s="23"/>
      <c r="WYQ525" s="19"/>
      <c r="WZA525" s="23"/>
      <c r="WZB525" s="19"/>
      <c r="WZL525" s="23"/>
      <c r="WZM525" s="19"/>
      <c r="WZW525" s="23"/>
      <c r="WZX525" s="19"/>
      <c r="XAH525" s="23"/>
      <c r="XAI525" s="19"/>
      <c r="XAS525" s="23"/>
      <c r="XAT525" s="19"/>
      <c r="XBD525" s="23"/>
      <c r="XBE525" s="19"/>
      <c r="XBO525" s="23"/>
      <c r="XBP525" s="19"/>
      <c r="XBZ525" s="23"/>
      <c r="XCA525" s="19"/>
      <c r="XCK525" s="23"/>
      <c r="XCL525" s="19"/>
      <c r="XCV525" s="23"/>
      <c r="XCW525" s="19"/>
      <c r="XDG525" s="23"/>
      <c r="XDH525" s="19"/>
      <c r="XDR525" s="23"/>
      <c r="XDS525" s="19"/>
      <c r="XEC525" s="23"/>
      <c r="XED525" s="19"/>
      <c r="XEN525" s="23"/>
      <c r="XEO525" s="19"/>
      <c r="XEY525" s="23"/>
      <c r="XEZ525" s="19"/>
    </row>
    <row r="526" spans="1:1024 1034:2047 2057:3070 3080:4093 4103:5116 5126:6139 6149:7162 7172:8185 8195:9208 9218:10231 10241:12288 12298:13311 13321:14334 14344:15357 15367:16380" ht="11.25" customHeight="1" x14ac:dyDescent="0.2">
      <c r="A526" s="19" t="s">
        <v>76</v>
      </c>
      <c r="B526" s="8">
        <v>807352.54003999999</v>
      </c>
      <c r="C526" s="8">
        <v>459798.72399999999</v>
      </c>
      <c r="D526" s="8">
        <v>37015.421840000003</v>
      </c>
      <c r="E526" s="8">
        <v>496814.14584000001</v>
      </c>
      <c r="F526" s="8">
        <v>651438.64296000008</v>
      </c>
      <c r="G526" s="8">
        <v>135824.65007999999</v>
      </c>
      <c r="H526" s="8">
        <v>14287.563330000003</v>
      </c>
      <c r="I526" s="8">
        <v>2882.1072599999989</v>
      </c>
      <c r="J526" s="8">
        <v>1301247.1094700003</v>
      </c>
      <c r="K526" s="23">
        <v>62.044521303016445</v>
      </c>
    </row>
    <row r="527" spans="1:1024 1034:2047 2057:3070 3080:4093 4103:5116 5126:6139 6149:7162 7172:8185 8195:9208 9218:10231 10241:12288 12298:13311 13321:14334 14344:15357 15367:16380" ht="11.25" customHeight="1" x14ac:dyDescent="0.2">
      <c r="A527" s="19" t="s">
        <v>68</v>
      </c>
      <c r="B527" s="8">
        <v>830149.55115000007</v>
      </c>
      <c r="C527" s="8">
        <v>490396.34899999999</v>
      </c>
      <c r="D527" s="8">
        <v>37383.541340000003</v>
      </c>
      <c r="E527" s="8">
        <v>527779.89034000004</v>
      </c>
      <c r="F527" s="8">
        <v>630854.92291000008</v>
      </c>
      <c r="G527" s="8">
        <v>150923.49177999998</v>
      </c>
      <c r="H527" s="8">
        <v>16765.297910000001</v>
      </c>
      <c r="I527" s="8">
        <v>2841.6543800000009</v>
      </c>
      <c r="J527" s="8">
        <v>1329165.2573200001</v>
      </c>
      <c r="K527" s="23">
        <v>62.46895923718079</v>
      </c>
    </row>
    <row r="528" spans="1:1024 1034:2047 2057:3070 3080:4093 4103:5116 5126:6139 6149:7162 7172:8185 8195:9208 9218:10231 10241:12288 12298:13311 13321:14334 14344:15357 15367:16380" ht="11.25" customHeight="1" x14ac:dyDescent="0.2">
      <c r="A528" s="31">
        <v>2022</v>
      </c>
    </row>
    <row r="529" spans="1:12" ht="11.25" customHeight="1" x14ac:dyDescent="0.2">
      <c r="A529" s="19" t="s">
        <v>69</v>
      </c>
      <c r="B529" s="8">
        <v>819023.81475999998</v>
      </c>
      <c r="C529" s="8">
        <v>477152.67599999998</v>
      </c>
      <c r="D529" s="8">
        <v>37523.166340000003</v>
      </c>
      <c r="E529" s="8">
        <v>514675.84233999997</v>
      </c>
      <c r="F529" s="8">
        <v>636988.54467000009</v>
      </c>
      <c r="G529" s="8">
        <v>153844.19434000002</v>
      </c>
      <c r="H529" s="8">
        <v>10609.548309999998</v>
      </c>
      <c r="I529" s="8">
        <v>2230.4004199999999</v>
      </c>
      <c r="J529" s="8">
        <v>1318348.5300800002</v>
      </c>
      <c r="K529" s="23">
        <v>62.13787902583617</v>
      </c>
    </row>
    <row r="530" spans="1:12" ht="11.25" customHeight="1" x14ac:dyDescent="0.2">
      <c r="A530" s="19" t="s">
        <v>70</v>
      </c>
      <c r="B530" s="8">
        <v>833604.82955000002</v>
      </c>
      <c r="C530" s="8">
        <v>482395.59499999997</v>
      </c>
      <c r="D530" s="8">
        <v>37686.103840000003</v>
      </c>
      <c r="E530" s="8">
        <v>520081.69883999997</v>
      </c>
      <c r="F530" s="8">
        <v>670989.74047000008</v>
      </c>
      <c r="G530" s="8">
        <v>132636.41785</v>
      </c>
      <c r="H530" s="8">
        <v>10461.983450000002</v>
      </c>
      <c r="I530" s="8">
        <v>7930.9216699999997</v>
      </c>
      <c r="J530" s="8">
        <v>1342100.7622800001</v>
      </c>
      <c r="K530" s="23">
        <v>62.111940696155152</v>
      </c>
    </row>
    <row r="531" spans="1:12" ht="11.25" customHeight="1" x14ac:dyDescent="0.2">
      <c r="A531" s="19" t="s">
        <v>65</v>
      </c>
      <c r="B531" s="8">
        <v>850101.83111000014</v>
      </c>
      <c r="C531" s="8">
        <v>497010.36800000002</v>
      </c>
      <c r="D531" s="8">
        <v>37892.666340000003</v>
      </c>
      <c r="E531" s="8">
        <v>534903.03434000001</v>
      </c>
      <c r="F531" s="8">
        <v>703002.13894999993</v>
      </c>
      <c r="G531" s="8">
        <v>107235.67025999998</v>
      </c>
      <c r="H531" s="8">
        <v>9865.4796500000011</v>
      </c>
      <c r="I531" s="8">
        <v>3809.6603</v>
      </c>
      <c r="J531" s="8">
        <v>1358815.9835000001</v>
      </c>
      <c r="K531" s="23">
        <v>62.561954041807169</v>
      </c>
    </row>
    <row r="532" spans="1:12" ht="11.25" customHeight="1" x14ac:dyDescent="0.2">
      <c r="A532" s="19" t="s">
        <v>71</v>
      </c>
      <c r="B532" s="8">
        <v>827331.37815</v>
      </c>
      <c r="C532" s="8">
        <v>502645.73499999999</v>
      </c>
      <c r="D532" s="8">
        <v>38208.703840000002</v>
      </c>
      <c r="E532" s="8">
        <v>540854.43883999996</v>
      </c>
      <c r="F532" s="8">
        <v>712318.69435999985</v>
      </c>
      <c r="G532" s="8">
        <v>131041.99304000002</v>
      </c>
      <c r="H532" s="8">
        <v>12891.298110000003</v>
      </c>
      <c r="I532" s="8">
        <v>2186.8035099999993</v>
      </c>
      <c r="J532" s="8">
        <v>1399293.22786</v>
      </c>
      <c r="K532" s="23">
        <v>59.124946914470087</v>
      </c>
    </row>
    <row r="533" spans="1:12" ht="11.25" customHeight="1" x14ac:dyDescent="0.2">
      <c r="A533" s="19" t="s">
        <v>72</v>
      </c>
      <c r="B533" s="8">
        <v>889501.70374999999</v>
      </c>
      <c r="C533" s="8">
        <v>505912.09299999999</v>
      </c>
      <c r="D533" s="8">
        <v>38497.791340000003</v>
      </c>
      <c r="E533" s="8">
        <v>544409.88433999999</v>
      </c>
      <c r="F533" s="8">
        <v>767616.78802999994</v>
      </c>
      <c r="G533" s="8">
        <v>141635.85861</v>
      </c>
      <c r="H533" s="8">
        <v>11738.233030000001</v>
      </c>
      <c r="I533" s="8">
        <v>5094.089719999999</v>
      </c>
      <c r="J533" s="8">
        <v>1470494.8537299999</v>
      </c>
      <c r="K533" s="23">
        <v>60.489956934818558</v>
      </c>
    </row>
    <row r="534" spans="1:12" ht="11.25" customHeight="1" x14ac:dyDescent="0.2">
      <c r="A534" s="19" t="s">
        <v>66</v>
      </c>
      <c r="B534" s="8">
        <v>897241.22293000005</v>
      </c>
      <c r="C534" s="8">
        <v>506654.234</v>
      </c>
      <c r="D534" s="8">
        <v>38707.429759999999</v>
      </c>
      <c r="E534" s="8">
        <v>545361.66376000002</v>
      </c>
      <c r="F534" s="8">
        <v>762492.12734999985</v>
      </c>
      <c r="G534" s="8">
        <v>155013.59045000002</v>
      </c>
      <c r="H534" s="8">
        <v>14156.995570000001</v>
      </c>
      <c r="I534" s="8">
        <v>1843.1117299999992</v>
      </c>
      <c r="J534" s="8">
        <v>1478867.4888599999</v>
      </c>
      <c r="K534" s="23">
        <v>60.670832896708518</v>
      </c>
    </row>
    <row r="535" spans="1:12" ht="11.25" customHeight="1" x14ac:dyDescent="0.2">
      <c r="A535" s="19" t="s">
        <v>73</v>
      </c>
      <c r="B535" s="8">
        <v>902043.81862999988</v>
      </c>
      <c r="C535" s="8">
        <v>513909.29599999997</v>
      </c>
      <c r="D535" s="8">
        <v>38953.279759999998</v>
      </c>
      <c r="E535" s="8">
        <v>552862.57575999992</v>
      </c>
      <c r="F535" s="8">
        <v>708887.1018200001</v>
      </c>
      <c r="G535" s="8">
        <v>159895.98311000003</v>
      </c>
      <c r="H535" s="8">
        <v>13595.733039999999</v>
      </c>
      <c r="I535" s="8">
        <v>6751.8366699999997</v>
      </c>
      <c r="J535" s="8">
        <v>1441993.2304</v>
      </c>
      <c r="K535" s="23">
        <v>62.555343507387931</v>
      </c>
    </row>
    <row r="536" spans="1:12" ht="11.25" customHeight="1" x14ac:dyDescent="0.2">
      <c r="A536" s="19" t="s">
        <v>74</v>
      </c>
      <c r="B536" s="8">
        <v>928832.9249499999</v>
      </c>
      <c r="C536" s="8">
        <v>519567.48800000001</v>
      </c>
      <c r="D536" s="8">
        <v>39166.354759999995</v>
      </c>
      <c r="E536" s="8">
        <v>558733.84276000003</v>
      </c>
      <c r="F536" s="8">
        <v>720017.36047000007</v>
      </c>
      <c r="G536" s="8">
        <v>193158.78269000002</v>
      </c>
      <c r="H536" s="8">
        <v>16936.089</v>
      </c>
      <c r="I536" s="8">
        <v>1990.2725199999986</v>
      </c>
      <c r="J536" s="8">
        <v>1490836.3474400002</v>
      </c>
      <c r="K536" s="23">
        <v>62.3028091946478</v>
      </c>
    </row>
    <row r="537" spans="1:12" ht="11.25" customHeight="1" x14ac:dyDescent="0.2">
      <c r="A537" s="19" t="s">
        <v>67</v>
      </c>
      <c r="B537" s="8">
        <v>938376.92697999999</v>
      </c>
      <c r="C537" s="8">
        <v>526675.40500000003</v>
      </c>
      <c r="D537" s="8">
        <v>39412.87876</v>
      </c>
      <c r="E537" s="8">
        <v>566088.28376000002</v>
      </c>
      <c r="F537" s="8">
        <v>740726.62083999987</v>
      </c>
      <c r="G537" s="8">
        <v>181183.11343</v>
      </c>
      <c r="H537" s="8">
        <v>18060.13162</v>
      </c>
      <c r="I537" s="8">
        <v>2110.6946499999999</v>
      </c>
      <c r="J537" s="8">
        <v>1508168.8443</v>
      </c>
      <c r="K537" s="23">
        <v>62.219620205424498</v>
      </c>
    </row>
    <row r="538" spans="1:12" ht="11.25" customHeight="1" x14ac:dyDescent="0.2">
      <c r="A538" s="19" t="s">
        <v>75</v>
      </c>
      <c r="B538" s="8">
        <v>919947.46349999995</v>
      </c>
      <c r="C538" s="8">
        <v>520207.81</v>
      </c>
      <c r="D538" s="8">
        <v>39559.791010000001</v>
      </c>
      <c r="E538" s="8">
        <v>559767.60100999998</v>
      </c>
      <c r="F538" s="8">
        <v>722302.91395000007</v>
      </c>
      <c r="G538" s="8">
        <v>166878.90399999998</v>
      </c>
      <c r="H538" s="8">
        <v>15646.190460000002</v>
      </c>
      <c r="I538" s="8">
        <v>5767.9441599999991</v>
      </c>
      <c r="J538" s="8">
        <v>1470363.5535799998</v>
      </c>
      <c r="K538" s="23">
        <v>62.565986572513829</v>
      </c>
    </row>
    <row r="539" spans="1:12" ht="11.25" customHeight="1" x14ac:dyDescent="0.2">
      <c r="A539" s="19" t="s">
        <v>76</v>
      </c>
      <c r="B539" s="8">
        <v>936883.04376000003</v>
      </c>
      <c r="C539" s="8">
        <v>530957.18999999994</v>
      </c>
      <c r="D539" s="8">
        <v>39749.266009999999</v>
      </c>
      <c r="E539" s="8">
        <v>570706.45600999997</v>
      </c>
      <c r="F539" s="8">
        <v>734306.54549000005</v>
      </c>
      <c r="G539" s="8">
        <v>160917.16351999997</v>
      </c>
      <c r="H539" s="8">
        <v>15712.61994</v>
      </c>
      <c r="I539" s="8">
        <v>2658.4250000000002</v>
      </c>
      <c r="J539" s="8">
        <v>1484301.2099599999</v>
      </c>
      <c r="K539" s="23">
        <v>63.119469112690943</v>
      </c>
    </row>
    <row r="540" spans="1:12" ht="11.25" customHeight="1" x14ac:dyDescent="0.2">
      <c r="A540" s="19" t="s">
        <v>68</v>
      </c>
      <c r="B540" s="8">
        <v>950545.70929000003</v>
      </c>
      <c r="C540" s="8">
        <v>563770.97600000002</v>
      </c>
      <c r="D540" s="8">
        <v>40072.115509999996</v>
      </c>
      <c r="E540" s="8">
        <v>603843.09151000006</v>
      </c>
      <c r="F540" s="8">
        <v>726867.76309999998</v>
      </c>
      <c r="G540" s="8">
        <v>143195.54434999995</v>
      </c>
      <c r="H540" s="8">
        <v>17709.283789999998</v>
      </c>
      <c r="I540" s="8">
        <v>2735.0339600000002</v>
      </c>
      <c r="J540" s="8">
        <v>1494350.7167099998</v>
      </c>
      <c r="K540" s="23">
        <v>63.609278508779077</v>
      </c>
    </row>
    <row r="541" spans="1:12" ht="11.25" customHeight="1" x14ac:dyDescent="0.2">
      <c r="A541" s="31">
        <v>2023</v>
      </c>
      <c r="B541" s="8"/>
      <c r="C541" s="8"/>
      <c r="D541" s="8"/>
      <c r="E541" s="8"/>
      <c r="F541" s="8"/>
      <c r="G541" s="8"/>
      <c r="H541" s="8"/>
      <c r="I541" s="8"/>
      <c r="J541" s="8"/>
      <c r="K541" s="23"/>
    </row>
    <row r="542" spans="1:12" ht="11.25" customHeight="1" x14ac:dyDescent="0.2">
      <c r="A542" s="19" t="s">
        <v>69</v>
      </c>
      <c r="B542" s="8">
        <v>945958.06868999999</v>
      </c>
      <c r="C542" s="8">
        <v>555899.96400000004</v>
      </c>
      <c r="D542" s="8">
        <v>40243.464509999998</v>
      </c>
      <c r="E542" s="8">
        <v>596143.42851</v>
      </c>
      <c r="F542" s="8">
        <v>719119.80402000016</v>
      </c>
      <c r="G542" s="8">
        <v>147437.78032999998</v>
      </c>
      <c r="H542" s="8">
        <v>15061.018990000002</v>
      </c>
      <c r="I542" s="8">
        <v>1393.4299499999997</v>
      </c>
      <c r="J542" s="8">
        <v>1479155.4618000002</v>
      </c>
      <c r="K542" s="23">
        <v>63.952579233210102</v>
      </c>
    </row>
    <row r="543" spans="1:12" ht="11.25" customHeight="1" x14ac:dyDescent="0.2">
      <c r="A543" s="19" t="s">
        <v>70</v>
      </c>
      <c r="B543" s="8">
        <v>959333.75694000022</v>
      </c>
      <c r="C543" s="8">
        <v>564619.26500000001</v>
      </c>
      <c r="D543" s="8">
        <v>40473.314509999997</v>
      </c>
      <c r="E543" s="8">
        <v>605092.57951000007</v>
      </c>
      <c r="F543" s="8">
        <v>732773.03404000006</v>
      </c>
      <c r="G543" s="8">
        <v>125991.34025000001</v>
      </c>
      <c r="H543" s="8">
        <v>16086.151989999998</v>
      </c>
      <c r="I543" s="8">
        <v>6217.4034000000011</v>
      </c>
      <c r="J543" s="8">
        <v>1486160.5091900001</v>
      </c>
      <c r="K543" s="23">
        <v>64.551153863108937</v>
      </c>
    </row>
    <row r="544" spans="1:12" ht="11.25" customHeight="1" x14ac:dyDescent="0.2">
      <c r="A544" s="19" t="s">
        <v>65</v>
      </c>
      <c r="B544" s="8">
        <v>978034.2252000001</v>
      </c>
      <c r="C544" s="8">
        <v>581985.00300000003</v>
      </c>
      <c r="D544" s="8">
        <v>40805.727009999995</v>
      </c>
      <c r="E544" s="8">
        <v>622790.73001000006</v>
      </c>
      <c r="F544" s="8">
        <v>763778.76447000005</v>
      </c>
      <c r="G544" s="8">
        <v>91789.045129999984</v>
      </c>
      <c r="H544" s="8">
        <v>14833.054310000003</v>
      </c>
      <c r="I544" s="8">
        <v>4622.1090599999998</v>
      </c>
      <c r="J544" s="8">
        <v>1497813.7029800001</v>
      </c>
      <c r="K544" s="23">
        <v>65.297454767180724</v>
      </c>
      <c r="L544" s="36"/>
    </row>
    <row r="545" spans="1:13" ht="11.25" customHeight="1" x14ac:dyDescent="0.2">
      <c r="A545" s="19" t="s">
        <v>71</v>
      </c>
      <c r="B545" s="8">
        <v>953752.27827000013</v>
      </c>
      <c r="C545" s="8">
        <v>590430.09</v>
      </c>
      <c r="D545" s="8">
        <v>41086.814509999997</v>
      </c>
      <c r="E545" s="8">
        <v>631516.90451000002</v>
      </c>
      <c r="F545" s="8">
        <v>682806.96496999997</v>
      </c>
      <c r="G545" s="8">
        <v>127046.62023</v>
      </c>
      <c r="H545" s="8">
        <v>17337.502539999998</v>
      </c>
      <c r="I545" s="8">
        <v>3283.253549999999</v>
      </c>
      <c r="J545" s="8">
        <v>1461991.2457999999</v>
      </c>
      <c r="K545" s="23">
        <v>65.236524569482484</v>
      </c>
      <c r="L545" s="36"/>
      <c r="M545" s="37"/>
    </row>
    <row r="546" spans="1:13" ht="11.25" customHeight="1" x14ac:dyDescent="0.2">
      <c r="A546" s="19" t="s">
        <v>72</v>
      </c>
      <c r="B546" s="8">
        <v>1037855.82649</v>
      </c>
      <c r="C546" s="8">
        <v>589810.67700000003</v>
      </c>
      <c r="D546" s="8">
        <v>41379.338510000001</v>
      </c>
      <c r="E546" s="8">
        <v>631190.01551000006</v>
      </c>
      <c r="F546" s="8">
        <v>758843.77791999991</v>
      </c>
      <c r="G546" s="8">
        <v>178385.95342999999</v>
      </c>
      <c r="H546" s="8">
        <v>16501.101449999998</v>
      </c>
      <c r="I546" s="8">
        <v>1431.97947</v>
      </c>
      <c r="J546" s="8">
        <v>1586352.8277799999</v>
      </c>
      <c r="K546" s="23">
        <v>65.424022217202037</v>
      </c>
      <c r="L546" s="36"/>
      <c r="M546" s="37"/>
    </row>
    <row r="547" spans="1:13" ht="11.25" customHeight="1" x14ac:dyDescent="0.2">
      <c r="A547" s="19" t="s">
        <v>66</v>
      </c>
      <c r="B547" s="8">
        <v>1031756.70978</v>
      </c>
      <c r="C547" s="8">
        <v>589671.51199999999</v>
      </c>
      <c r="D547" s="8">
        <v>41715.576009999997</v>
      </c>
      <c r="E547" s="8">
        <v>631387.08800999995</v>
      </c>
      <c r="F547" s="8">
        <v>744089.60784999991</v>
      </c>
      <c r="G547" s="8">
        <v>199096.09629000002</v>
      </c>
      <c r="H547" s="8">
        <v>15713.924719999999</v>
      </c>
      <c r="I547" s="8">
        <v>1651.3135800000005</v>
      </c>
      <c r="J547" s="8">
        <v>1591938.03045</v>
      </c>
      <c r="K547" s="23">
        <v>64.811361374936752</v>
      </c>
      <c r="L547" s="36"/>
      <c r="M547" s="37"/>
    </row>
    <row r="548" spans="1:13" ht="11.25" customHeight="1" x14ac:dyDescent="0.2">
      <c r="A548" s="19" t="s">
        <v>73</v>
      </c>
      <c r="B548" s="8">
        <v>1034352.48536</v>
      </c>
      <c r="C548" s="8">
        <v>599765.86300000001</v>
      </c>
      <c r="D548" s="8">
        <v>41987.578280000002</v>
      </c>
      <c r="E548" s="8">
        <v>641753.44128000003</v>
      </c>
      <c r="F548" s="8">
        <v>776304.08868000004</v>
      </c>
      <c r="G548" s="8">
        <v>170317.02278999999</v>
      </c>
      <c r="H548" s="8">
        <v>14925.034460000001</v>
      </c>
      <c r="I548" s="8">
        <v>5324.4651400000002</v>
      </c>
      <c r="J548" s="8">
        <v>1608624.05235</v>
      </c>
      <c r="K548" s="23">
        <v>64.300448812072617</v>
      </c>
      <c r="L548" s="36"/>
      <c r="M548" s="37"/>
    </row>
    <row r="549" spans="1:13" ht="11.25" customHeight="1" x14ac:dyDescent="0.2">
      <c r="A549" s="19" t="s">
        <v>74</v>
      </c>
      <c r="B549" s="8">
        <v>1014535.6046999999</v>
      </c>
      <c r="C549" s="8">
        <v>599708.46</v>
      </c>
      <c r="D549" s="8">
        <v>42286.368280000002</v>
      </c>
      <c r="E549" s="8">
        <v>641994.82828000002</v>
      </c>
      <c r="F549" s="8">
        <v>761802.54992999998</v>
      </c>
      <c r="G549" s="8">
        <v>151958.02703999999</v>
      </c>
      <c r="H549" s="8">
        <v>14684.950899999998</v>
      </c>
      <c r="I549" s="8">
        <v>4053.8546499999998</v>
      </c>
      <c r="J549" s="8">
        <v>1574494.2108000002</v>
      </c>
      <c r="K549" s="23">
        <v>64.4356516359952</v>
      </c>
      <c r="L549" s="36"/>
      <c r="M549" s="37"/>
    </row>
    <row r="550" spans="1:13" ht="11.25" customHeight="1" x14ac:dyDescent="0.2">
      <c r="A550" s="19" t="s">
        <v>67</v>
      </c>
      <c r="B550" s="8">
        <v>1034914.47831</v>
      </c>
      <c r="C550" s="8">
        <v>596927.69299999997</v>
      </c>
      <c r="D550" s="8">
        <v>42609.38078</v>
      </c>
      <c r="E550" s="8">
        <v>639537.07377999998</v>
      </c>
      <c r="F550" s="8">
        <v>768034.44383</v>
      </c>
      <c r="G550" s="8">
        <v>161587.95696000001</v>
      </c>
      <c r="H550" s="8">
        <v>15622.344099999998</v>
      </c>
      <c r="I550" s="8">
        <v>2653.2273999999989</v>
      </c>
      <c r="J550" s="8">
        <v>1587435.0460700002</v>
      </c>
      <c r="K550" s="23">
        <v>65.19413067464582</v>
      </c>
      <c r="L550" s="36"/>
      <c r="M550" s="37"/>
    </row>
    <row r="551" spans="1:13" ht="11.25" customHeight="1" x14ac:dyDescent="0.2">
      <c r="A551" s="19" t="s">
        <v>75</v>
      </c>
      <c r="B551" s="8">
        <v>1009090.5346299999</v>
      </c>
      <c r="C551" s="8">
        <v>593173.26399999997</v>
      </c>
      <c r="D551" s="8">
        <v>42782.418279999998</v>
      </c>
      <c r="E551" s="8">
        <v>635955.68227999995</v>
      </c>
      <c r="F551" s="8">
        <v>778010.9453299999</v>
      </c>
      <c r="G551" s="8">
        <v>130070.49524999998</v>
      </c>
      <c r="H551" s="8">
        <v>15221.16741</v>
      </c>
      <c r="I551" s="8">
        <v>2916.4757100000002</v>
      </c>
      <c r="J551" s="8">
        <v>1562174.7659799997</v>
      </c>
      <c r="K551" s="23">
        <v>64.595239700787687</v>
      </c>
      <c r="L551" s="36"/>
      <c r="M551" s="37"/>
    </row>
    <row r="552" spans="1:13" ht="11.25" customHeight="1" x14ac:dyDescent="0.2">
      <c r="A552" s="19" t="s">
        <v>76</v>
      </c>
      <c r="B552" s="8">
        <v>1017152.08325</v>
      </c>
      <c r="C552" s="8">
        <v>607289.68400000001</v>
      </c>
      <c r="D552" s="8">
        <v>43002.870280000003</v>
      </c>
      <c r="E552" s="8">
        <v>650292.55428000004</v>
      </c>
      <c r="F552" s="8">
        <v>784864.58334000001</v>
      </c>
      <c r="G552" s="8">
        <v>114432.42306999998</v>
      </c>
      <c r="H552" s="8">
        <v>17180.842349999999</v>
      </c>
      <c r="I552" s="8">
        <v>2634.8835299999996</v>
      </c>
      <c r="J552" s="8">
        <v>1569405.2865700002</v>
      </c>
      <c r="K552" s="23">
        <v>64.811307312021853</v>
      </c>
      <c r="L552" s="36"/>
      <c r="M552" s="37"/>
    </row>
    <row r="553" spans="1:13" ht="11.25" customHeight="1" x14ac:dyDescent="0.2">
      <c r="A553" s="19" t="s">
        <v>68</v>
      </c>
      <c r="B553" s="8">
        <v>932604.58708999993</v>
      </c>
      <c r="C553" s="8">
        <v>643154.88500000001</v>
      </c>
      <c r="D553" s="8">
        <v>43314.266280000003</v>
      </c>
      <c r="E553" s="8">
        <v>686469.15127999999</v>
      </c>
      <c r="F553" s="8">
        <v>747865.97460000007</v>
      </c>
      <c r="G553" s="8">
        <v>120864.98216</v>
      </c>
      <c r="H553" s="8">
        <v>14862.095799999997</v>
      </c>
      <c r="I553" s="8">
        <v>2694.1663099999996</v>
      </c>
      <c r="J553" s="8">
        <v>1572756.3701500001</v>
      </c>
      <c r="K553" s="23">
        <v>59.297460483409367</v>
      </c>
    </row>
    <row r="554" spans="1:13" ht="11.25" customHeight="1" x14ac:dyDescent="0.2">
      <c r="A554" s="31">
        <v>2024</v>
      </c>
    </row>
    <row r="555" spans="1:13" ht="11.25" customHeight="1" x14ac:dyDescent="0.2">
      <c r="A555" s="19" t="s">
        <v>69</v>
      </c>
      <c r="B555" s="8">
        <v>921726.37638999999</v>
      </c>
      <c r="C555" s="8">
        <v>624814.81200000003</v>
      </c>
      <c r="D555" s="8">
        <v>43481.441279999999</v>
      </c>
      <c r="E555" s="8">
        <v>668296.25328000006</v>
      </c>
      <c r="F555" s="8">
        <v>728232.80437000003</v>
      </c>
      <c r="G555" s="8">
        <v>111856.56810000002</v>
      </c>
      <c r="H555" s="8">
        <v>16082.169190000001</v>
      </c>
      <c r="I555" s="8">
        <v>2062.8176800000001</v>
      </c>
      <c r="J555" s="8">
        <v>1526530.6126200003</v>
      </c>
      <c r="K555" s="23">
        <v>60.380471165791526</v>
      </c>
    </row>
  </sheetData>
  <mergeCells count="1">
    <mergeCell ref="A1:K1"/>
  </mergeCells>
  <phoneticPr fontId="0" type="noConversion"/>
  <printOptions horizontalCentered="1"/>
  <pageMargins left="0" right="0" top="0.51181102362204722" bottom="0.51181102362204722" header="0.51181102362204722" footer="0.23622047244094491"/>
  <pageSetup orientation="landscape" r:id="rId1"/>
  <headerFooter alignWithMargins="0">
    <oddHeader xml:space="preserve">&amp;C
</oddHeader>
    <oddFooter>&amp;C&amp;"Arial,Regular"&amp;P</oddFooter>
  </headerFooter>
  <rowBreaks count="11" manualBreakCount="11">
    <brk id="46" max="10" man="1"/>
    <brk id="85" max="10" man="1"/>
    <brk id="124" max="10" man="1"/>
    <brk id="163" max="10" man="1"/>
    <brk id="202" max="10" man="1"/>
    <brk id="241" max="10" man="1"/>
    <brk id="280" max="10" man="1"/>
    <brk id="319" max="10" man="1"/>
    <brk id="358" max="10" man="1"/>
    <brk id="397" max="10" man="1"/>
    <brk id="436" max="16383" man="1"/>
  </rowBreaks>
  <ignoredErrors>
    <ignoredError sqref="A7:A426" numberStoredAsText="1"/>
    <ignoredError sqref="J8:J105 J106:J4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workbookViewId="0">
      <selection activeCell="D2" sqref="D2"/>
    </sheetView>
  </sheetViews>
  <sheetFormatPr defaultColWidth="9" defaultRowHeight="15" x14ac:dyDescent="0.2"/>
  <cols>
    <col min="1" max="16384" width="9" style="32"/>
  </cols>
  <sheetData>
    <row r="1" spans="1:9" ht="15.75" x14ac:dyDescent="0.25">
      <c r="A1" s="39" t="s">
        <v>78</v>
      </c>
      <c r="B1" s="39"/>
      <c r="C1" s="39"/>
      <c r="D1" s="39"/>
      <c r="E1" s="39"/>
      <c r="F1" s="39"/>
      <c r="G1" s="39"/>
      <c r="H1" s="39"/>
      <c r="I1" s="39"/>
    </row>
    <row r="2" spans="1:9" x14ac:dyDescent="0.2">
      <c r="A2" s="33"/>
      <c r="B2" s="34"/>
      <c r="C2" s="34"/>
      <c r="D2" s="34"/>
      <c r="E2" s="34"/>
      <c r="F2" s="34"/>
      <c r="G2" s="34"/>
      <c r="H2" s="34"/>
      <c r="I2" s="34"/>
    </row>
    <row r="3" spans="1:9" ht="87.75" customHeight="1" x14ac:dyDescent="0.2">
      <c r="A3" s="40" t="s">
        <v>81</v>
      </c>
      <c r="B3" s="40"/>
      <c r="C3" s="40"/>
      <c r="D3" s="40"/>
      <c r="E3" s="40"/>
      <c r="F3" s="40"/>
      <c r="G3" s="40"/>
      <c r="H3" s="40"/>
      <c r="I3" s="34"/>
    </row>
    <row r="4" spans="1:9" x14ac:dyDescent="0.2">
      <c r="A4" s="34"/>
      <c r="B4" s="34"/>
      <c r="C4" s="34"/>
      <c r="D4" s="34"/>
      <c r="E4" s="34"/>
      <c r="F4" s="34"/>
      <c r="G4" s="34"/>
      <c r="H4" s="34"/>
      <c r="I4" s="34"/>
    </row>
    <row r="5" spans="1:9" x14ac:dyDescent="0.2">
      <c r="A5" s="34"/>
      <c r="B5" s="34"/>
      <c r="C5" s="34"/>
      <c r="D5" s="34"/>
      <c r="E5" s="34"/>
      <c r="F5" s="34"/>
      <c r="G5" s="34"/>
      <c r="H5" s="34"/>
      <c r="I5" s="34"/>
    </row>
    <row r="6" spans="1:9" x14ac:dyDescent="0.2">
      <c r="A6" s="34"/>
      <c r="B6" s="34"/>
      <c r="C6" s="34"/>
      <c r="D6" s="34"/>
      <c r="E6" s="34"/>
      <c r="F6" s="34"/>
      <c r="G6" s="34"/>
      <c r="H6" s="34"/>
      <c r="I6" s="34"/>
    </row>
    <row r="7" spans="1:9" x14ac:dyDescent="0.2">
      <c r="A7" s="34"/>
      <c r="B7" s="34"/>
      <c r="C7" s="34"/>
      <c r="D7" s="34"/>
      <c r="E7" s="34"/>
      <c r="F7" s="34"/>
      <c r="G7" s="34"/>
      <c r="H7" s="34"/>
      <c r="I7" s="34"/>
    </row>
    <row r="8" spans="1:9" x14ac:dyDescent="0.2">
      <c r="A8" s="34"/>
      <c r="B8" s="34"/>
      <c r="C8" s="34"/>
      <c r="D8" s="34"/>
      <c r="E8" s="34"/>
      <c r="F8" s="34"/>
      <c r="G8" s="34"/>
      <c r="H8" s="34"/>
      <c r="I8" s="34"/>
    </row>
    <row r="9" spans="1:9" x14ac:dyDescent="0.2">
      <c r="A9" s="34"/>
      <c r="B9" s="34"/>
      <c r="C9" s="34"/>
      <c r="D9" s="34"/>
      <c r="E9" s="34"/>
      <c r="F9" s="34"/>
      <c r="G9" s="34"/>
      <c r="H9" s="34"/>
      <c r="I9" s="34"/>
    </row>
    <row r="10" spans="1:9" x14ac:dyDescent="0.2">
      <c r="A10" s="34"/>
      <c r="B10" s="34"/>
      <c r="C10" s="34"/>
      <c r="D10" s="34"/>
      <c r="E10" s="34"/>
      <c r="F10" s="34"/>
      <c r="G10" s="34"/>
      <c r="H10" s="34"/>
      <c r="I10" s="34"/>
    </row>
    <row r="11" spans="1:9" x14ac:dyDescent="0.2">
      <c r="A11" s="34"/>
      <c r="B11" s="34"/>
      <c r="C11" s="34"/>
      <c r="D11" s="34"/>
      <c r="E11" s="34"/>
      <c r="F11" s="34"/>
      <c r="G11" s="34"/>
      <c r="H11" s="34"/>
      <c r="I11" s="34"/>
    </row>
    <row r="12" spans="1:9" x14ac:dyDescent="0.2">
      <c r="A12" s="34"/>
      <c r="B12" s="34"/>
      <c r="C12" s="34"/>
      <c r="D12" s="34"/>
      <c r="E12" s="34"/>
      <c r="F12" s="34"/>
      <c r="G12" s="34"/>
      <c r="H12" s="34"/>
      <c r="I12" s="34"/>
    </row>
    <row r="13" spans="1:9" x14ac:dyDescent="0.2">
      <c r="A13" s="34"/>
      <c r="B13" s="34"/>
      <c r="C13" s="34"/>
      <c r="D13" s="34"/>
      <c r="E13" s="34"/>
      <c r="F13" s="34"/>
      <c r="G13" s="34"/>
      <c r="H13" s="34"/>
      <c r="I13" s="34"/>
    </row>
    <row r="14" spans="1:9" x14ac:dyDescent="0.2">
      <c r="A14" s="34"/>
      <c r="B14" s="34"/>
      <c r="C14" s="34"/>
      <c r="D14" s="34"/>
      <c r="E14" s="34"/>
      <c r="F14" s="34"/>
      <c r="G14" s="34"/>
      <c r="H14" s="34"/>
      <c r="I14" s="34"/>
    </row>
    <row r="15" spans="1:9" x14ac:dyDescent="0.2">
      <c r="A15" s="34"/>
      <c r="B15" s="34"/>
      <c r="C15" s="34"/>
      <c r="D15" s="34"/>
      <c r="E15" s="34"/>
      <c r="F15" s="34"/>
      <c r="G15" s="34"/>
      <c r="H15" s="34"/>
      <c r="I15" s="34"/>
    </row>
    <row r="16" spans="1:9" x14ac:dyDescent="0.2">
      <c r="A16" s="34"/>
      <c r="B16" s="34"/>
      <c r="C16" s="34"/>
      <c r="D16" s="34"/>
      <c r="E16" s="34"/>
      <c r="F16" s="34"/>
      <c r="G16" s="34"/>
      <c r="H16" s="34"/>
      <c r="I16" s="34"/>
    </row>
    <row r="17" spans="1:9" x14ac:dyDescent="0.2">
      <c r="A17" s="34"/>
      <c r="B17" s="34"/>
      <c r="C17" s="34"/>
      <c r="D17" s="34"/>
      <c r="E17" s="34"/>
      <c r="F17" s="34"/>
      <c r="G17" s="34"/>
      <c r="H17" s="34"/>
      <c r="I17" s="34"/>
    </row>
  </sheetData>
  <mergeCells count="2">
    <mergeCell ref="A1:I1"/>
    <mergeCell ref="A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1977-2024</vt:lpstr>
      <vt:lpstr>Notes</vt:lpstr>
      <vt:lpstr>'1977-2024'!\0</vt:lpstr>
      <vt:lpstr>'1977-2024'!CBBSOA</vt:lpstr>
      <vt:lpstr>'1977-2024'!CBBSOL</vt:lpstr>
      <vt:lpstr>'1977-2024'!CENTRAL</vt:lpstr>
      <vt:lpstr>'1977-2024'!FAMS</vt:lpstr>
      <vt:lpstr>'1977-2024'!FORMAT1</vt:lpstr>
      <vt:lpstr>'1977-2024'!FORMAT5</vt:lpstr>
      <vt:lpstr>'1977-2024'!FORMAT6</vt:lpstr>
      <vt:lpstr>'1977-2024'!FORMAT7</vt:lpstr>
      <vt:lpstr>'1977-2024'!FORMAT8</vt:lpstr>
      <vt:lpstr>'1977-2024'!Print_Area</vt:lpstr>
      <vt:lpstr>'1977-2024'!Print_Titles</vt:lpstr>
      <vt:lpstr>'1977-2024'!RETURN1</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2015-07-23T15:03:13Z</cp:lastPrinted>
  <dcterms:created xsi:type="dcterms:W3CDTF">2001-09-28T20:01:34Z</dcterms:created>
  <dcterms:modified xsi:type="dcterms:W3CDTF">2024-03-13T22:30:45Z</dcterms:modified>
</cp:coreProperties>
</file>