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1\CBB Website Content\Draft Content\3.0 Rates &amp; Statistics\New Sitefinity 3.0 Rates and Statistics\3.7 External Sector\"/>
    </mc:Choice>
  </mc:AlternateContent>
  <xr:revisionPtr revIDLastSave="0" documentId="13_ncr:1_{71CD0150-290D-474E-A2D6-2FD4E7D2D130}" xr6:coauthVersionLast="47" xr6:coauthVersionMax="47" xr10:uidLastSave="{00000000-0000-0000-0000-000000000000}"/>
  <bookViews>
    <workbookView xWindow="28680" yWindow="-120" windowWidth="29040" windowHeight="15720" activeTab="3" xr2:uid="{00000000-000D-0000-FFFF-FFFF00000000}"/>
  </bookViews>
  <sheets>
    <sheet name="1970-2001" sheetId="3" r:id="rId1"/>
    <sheet name="2002-2008" sheetId="1" r:id="rId2"/>
    <sheet name="2009-2015" sheetId="4" r:id="rId3"/>
    <sheet name="2016-2024" sheetId="5" r:id="rId4"/>
  </sheets>
  <definedNames>
    <definedName name="_xlnm.Print_Area" localSheetId="1">'2002-2008'!$A$1:$H$48</definedName>
    <definedName name="_xlnm.Print_Area" localSheetId="2">'2009-2015'!$A$1:$G$57</definedName>
    <definedName name="Print_Area_MI" localSheetId="0">'1970-2001'!#REF!</definedName>
    <definedName name="Print_Area_MI" localSheetId="1">'2002-2008'!$A$7:$H$62</definedName>
    <definedName name="Print_Area_MI" localSheetId="2">'2009-2015'!$A$25:$G$56</definedName>
    <definedName name="_xlnm.Print_Titles" localSheetId="0">'1970-2001'!$1:$6</definedName>
    <definedName name="_xlnm.Print_Titles" localSheetId="1">'2002-2008'!$3:$6</definedName>
    <definedName name="_xlnm.Print_Titles" localSheetId="2">'2009-2015'!$3:$6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0" i="5" l="1"/>
  <c r="F60" i="5"/>
  <c r="E60" i="5"/>
  <c r="D60" i="5"/>
  <c r="C60" i="5"/>
  <c r="B60" i="5"/>
  <c r="G54" i="5"/>
  <c r="F54" i="5"/>
  <c r="E54" i="5"/>
  <c r="D54" i="5"/>
  <c r="C54" i="5"/>
  <c r="B54" i="5"/>
  <c r="G48" i="5" l="1"/>
  <c r="F48" i="5"/>
  <c r="E48" i="5"/>
  <c r="D48" i="5"/>
  <c r="C48" i="5"/>
  <c r="B48" i="5"/>
  <c r="G42" i="5" l="1"/>
  <c r="F42" i="5"/>
  <c r="E42" i="5"/>
  <c r="D42" i="5"/>
  <c r="C42" i="5"/>
  <c r="B42" i="5"/>
  <c r="G36" i="5"/>
  <c r="F36" i="5"/>
  <c r="E36" i="5"/>
  <c r="D36" i="5"/>
  <c r="C36" i="5"/>
  <c r="B36" i="5"/>
  <c r="G30" i="5"/>
  <c r="F30" i="5"/>
  <c r="E30" i="5"/>
  <c r="D30" i="5"/>
  <c r="C30" i="5"/>
  <c r="B30" i="5"/>
  <c r="G12" i="5" l="1"/>
  <c r="F12" i="5"/>
  <c r="E12" i="5"/>
  <c r="D12" i="5"/>
  <c r="C12" i="5"/>
  <c r="B12" i="5"/>
  <c r="G24" i="5" l="1"/>
  <c r="E24" i="5"/>
  <c r="C24" i="5"/>
  <c r="B24" i="5"/>
  <c r="D24" i="5"/>
  <c r="F24" i="5" l="1"/>
  <c r="B18" i="5"/>
  <c r="D18" i="5"/>
  <c r="C18" i="5"/>
  <c r="E18" i="5"/>
  <c r="F18" i="5" l="1"/>
  <c r="G18" i="5"/>
  <c r="I37" i="4" l="1"/>
  <c r="I38" i="4"/>
  <c r="I39" i="4"/>
  <c r="I40" i="4"/>
  <c r="I41" i="4"/>
  <c r="I42" i="4"/>
  <c r="I43" i="4"/>
  <c r="I44" i="4"/>
  <c r="I45" i="4"/>
  <c r="I46" i="4"/>
  <c r="I54" i="4"/>
  <c r="I9" i="4"/>
  <c r="I10" i="4"/>
  <c r="I11" i="4"/>
  <c r="I12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I28" i="4"/>
  <c r="I29" i="4"/>
  <c r="I30" i="4"/>
  <c r="I31" i="4"/>
  <c r="I32" i="4"/>
  <c r="I33" i="4"/>
  <c r="I34" i="4"/>
  <c r="I35" i="4"/>
  <c r="I36" i="4"/>
  <c r="I8" i="4"/>
  <c r="E8" i="1"/>
  <c r="G8" i="1" s="1"/>
  <c r="H8" i="1" s="1"/>
  <c r="D12" i="1"/>
  <c r="E11" i="1"/>
  <c r="G11" i="1" s="1"/>
  <c r="H11" i="1" s="1"/>
  <c r="E10" i="1"/>
  <c r="G10" i="1" s="1"/>
  <c r="H10" i="1" s="1"/>
  <c r="E9" i="1"/>
  <c r="G9" i="1" s="1"/>
  <c r="H9" i="1" s="1"/>
  <c r="F99" i="3"/>
  <c r="G99" i="3" s="1"/>
  <c r="F102" i="3"/>
  <c r="G102" i="3" s="1"/>
  <c r="F101" i="3"/>
  <c r="G101" i="3" s="1"/>
  <c r="F100" i="3"/>
  <c r="G100" i="3" s="1"/>
  <c r="F96" i="3"/>
  <c r="G96" i="3" s="1"/>
  <c r="F95" i="3"/>
  <c r="G95" i="3" s="1"/>
  <c r="F94" i="3"/>
  <c r="G94" i="3" s="1"/>
  <c r="F93" i="3"/>
  <c r="G93" i="3" s="1"/>
  <c r="F90" i="3"/>
  <c r="G90" i="3" s="1"/>
  <c r="F89" i="3"/>
  <c r="G89" i="3" s="1"/>
  <c r="F88" i="3"/>
  <c r="G88" i="3" s="1"/>
  <c r="F87" i="3"/>
  <c r="G87" i="3" s="1"/>
  <c r="F84" i="3"/>
  <c r="G84" i="3" s="1"/>
  <c r="F83" i="3"/>
  <c r="G83" i="3" s="1"/>
  <c r="F82" i="3"/>
  <c r="G82" i="3" s="1"/>
  <c r="F81" i="3"/>
  <c r="G81" i="3" s="1"/>
  <c r="F78" i="3"/>
  <c r="G78" i="3" s="1"/>
  <c r="F76" i="3"/>
  <c r="G76" i="3" s="1"/>
  <c r="F72" i="3"/>
  <c r="G72" i="3" s="1"/>
  <c r="F71" i="3"/>
  <c r="G71" i="3" s="1"/>
  <c r="F70" i="3"/>
  <c r="G70" i="3" s="1"/>
  <c r="F69" i="3"/>
  <c r="G69" i="3" s="1"/>
  <c r="F64" i="3"/>
  <c r="G64" i="3" s="1"/>
  <c r="F65" i="3"/>
  <c r="G65" i="3" s="1"/>
  <c r="F67" i="3"/>
  <c r="G67" i="3"/>
  <c r="F63" i="3"/>
  <c r="G63" i="3" s="1"/>
  <c r="F58" i="3"/>
  <c r="G58" i="3" s="1"/>
  <c r="F59" i="3"/>
  <c r="G59" i="3" s="1"/>
  <c r="F60" i="3"/>
  <c r="F57" i="3"/>
  <c r="G57" i="3" s="1"/>
  <c r="E103" i="3"/>
  <c r="F103" i="3" s="1"/>
  <c r="C103" i="3"/>
  <c r="B103" i="3"/>
  <c r="E97" i="3"/>
  <c r="F97" i="3" s="1"/>
  <c r="C97" i="3"/>
  <c r="B97" i="3"/>
  <c r="E91" i="3"/>
  <c r="F91" i="3" s="1"/>
  <c r="C91" i="3"/>
  <c r="B91" i="3"/>
  <c r="E85" i="3"/>
  <c r="F85" i="3" s="1"/>
  <c r="C85" i="3"/>
  <c r="B85" i="3"/>
  <c r="B79" i="3"/>
  <c r="C78" i="3"/>
  <c r="E77" i="3"/>
  <c r="F77" i="3" s="1"/>
  <c r="G77" i="3" s="1"/>
  <c r="C76" i="3"/>
  <c r="E75" i="3"/>
  <c r="F75" i="3" s="1"/>
  <c r="G75" i="3" s="1"/>
  <c r="C75" i="3"/>
  <c r="E73" i="3"/>
  <c r="F73" i="3" s="1"/>
  <c r="C73" i="3"/>
  <c r="B73" i="3"/>
  <c r="E66" i="3"/>
  <c r="F66" i="3" s="1"/>
  <c r="B66" i="3"/>
  <c r="C65" i="3"/>
  <c r="C64" i="3"/>
  <c r="E61" i="3"/>
  <c r="F61" i="3" s="1"/>
  <c r="C60" i="3"/>
  <c r="B60" i="3"/>
  <c r="C59" i="3"/>
  <c r="C58" i="3"/>
  <c r="C57" i="3"/>
  <c r="E51" i="3"/>
  <c r="F51" i="3" s="1"/>
  <c r="G51" i="3" s="1"/>
  <c r="F52" i="3"/>
  <c r="F53" i="3"/>
  <c r="G53" i="3" s="1"/>
  <c r="B54" i="3"/>
  <c r="B55" i="3" s="1"/>
  <c r="C54" i="3"/>
  <c r="C55" i="3" s="1"/>
  <c r="D55" i="3"/>
  <c r="G32" i="1"/>
  <c r="G33" i="1"/>
  <c r="H33" i="1" s="1"/>
  <c r="G34" i="1"/>
  <c r="H34" i="1" s="1"/>
  <c r="G35" i="1"/>
  <c r="H35" i="1" s="1"/>
  <c r="B36" i="1"/>
  <c r="C36" i="1"/>
  <c r="D36" i="1"/>
  <c r="E36" i="1"/>
  <c r="F36" i="1"/>
  <c r="G38" i="1"/>
  <c r="H38" i="1" s="1"/>
  <c r="G39" i="1"/>
  <c r="H39" i="1" s="1"/>
  <c r="G40" i="1"/>
  <c r="H40" i="1" s="1"/>
  <c r="G41" i="1"/>
  <c r="H41" i="1" s="1"/>
  <c r="B42" i="1"/>
  <c r="C42" i="1"/>
  <c r="D42" i="1"/>
  <c r="E42" i="1"/>
  <c r="F42" i="1"/>
  <c r="G44" i="1"/>
  <c r="G45" i="1"/>
  <c r="H45" i="1" s="1"/>
  <c r="G46" i="1"/>
  <c r="H46" i="1" s="1"/>
  <c r="G47" i="1"/>
  <c r="H47" i="1" s="1"/>
  <c r="B48" i="1"/>
  <c r="D48" i="1"/>
  <c r="E48" i="1"/>
  <c r="F48" i="1"/>
  <c r="F27" i="3"/>
  <c r="F28" i="3"/>
  <c r="G28" i="3" s="1"/>
  <c r="F29" i="3"/>
  <c r="G29" i="3" s="1"/>
  <c r="F30" i="3"/>
  <c r="G30" i="3" s="1"/>
  <c r="B31" i="3"/>
  <c r="C31" i="3"/>
  <c r="D31" i="3"/>
  <c r="E31" i="3"/>
  <c r="F33" i="3"/>
  <c r="F34" i="3"/>
  <c r="G34" i="3"/>
  <c r="F35" i="3"/>
  <c r="G35" i="3" s="1"/>
  <c r="F36" i="3"/>
  <c r="G36" i="3" s="1"/>
  <c r="B37" i="3"/>
  <c r="C37" i="3"/>
  <c r="D37" i="3"/>
  <c r="E37" i="3"/>
  <c r="F39" i="3"/>
  <c r="G39" i="3" s="1"/>
  <c r="F40" i="3"/>
  <c r="G40" i="3" s="1"/>
  <c r="F41" i="3"/>
  <c r="G41" i="3"/>
  <c r="F42" i="3"/>
  <c r="G42" i="3" s="1"/>
  <c r="B43" i="3"/>
  <c r="C43" i="3"/>
  <c r="D43" i="3"/>
  <c r="E43" i="3"/>
  <c r="F45" i="3"/>
  <c r="G45" i="3" s="1"/>
  <c r="F46" i="3"/>
  <c r="G46" i="3" s="1"/>
  <c r="E47" i="3"/>
  <c r="F47" i="3" s="1"/>
  <c r="G47" i="3" s="1"/>
  <c r="E48" i="3"/>
  <c r="F48" i="3" s="1"/>
  <c r="B49" i="3"/>
  <c r="C49" i="3"/>
  <c r="D49" i="3"/>
  <c r="C18" i="1"/>
  <c r="B18" i="1"/>
  <c r="G16" i="1"/>
  <c r="H16" i="1" s="1"/>
  <c r="F18" i="1"/>
  <c r="G14" i="1"/>
  <c r="H14" i="1" s="1"/>
  <c r="F12" i="1"/>
  <c r="C12" i="1"/>
  <c r="B12" i="1"/>
  <c r="E24" i="1"/>
  <c r="F24" i="1"/>
  <c r="D24" i="1"/>
  <c r="G24" i="1" s="1"/>
  <c r="E30" i="1"/>
  <c r="B30" i="1"/>
  <c r="F30" i="1"/>
  <c r="G27" i="1"/>
  <c r="H27" i="1" s="1"/>
  <c r="G28" i="1"/>
  <c r="H28" i="1" s="1"/>
  <c r="G29" i="1"/>
  <c r="H29" i="1" s="1"/>
  <c r="G26" i="1"/>
  <c r="G21" i="1"/>
  <c r="H21" i="1" s="1"/>
  <c r="G22" i="1"/>
  <c r="H22" i="1" s="1"/>
  <c r="G23" i="1"/>
  <c r="H23" i="1" s="1"/>
  <c r="G20" i="1"/>
  <c r="H20" i="1" s="1"/>
  <c r="F7" i="3"/>
  <c r="G7" i="3" s="1"/>
  <c r="F8" i="3"/>
  <c r="G8" i="3" s="1"/>
  <c r="F9" i="3"/>
  <c r="G9" i="3"/>
  <c r="F10" i="3"/>
  <c r="G10" i="3" s="1"/>
  <c r="F11" i="3"/>
  <c r="G11" i="3" s="1"/>
  <c r="F12" i="3"/>
  <c r="G12" i="3" s="1"/>
  <c r="F13" i="3"/>
  <c r="G13" i="3" s="1"/>
  <c r="F14" i="3"/>
  <c r="G14" i="3" s="1"/>
  <c r="F15" i="3"/>
  <c r="G15" i="3" s="1"/>
  <c r="F16" i="3"/>
  <c r="G16" i="3" s="1"/>
  <c r="F17" i="3"/>
  <c r="G17" i="3" s="1"/>
  <c r="F18" i="3"/>
  <c r="G18" i="3" s="1"/>
  <c r="F19" i="3"/>
  <c r="G19" i="3" s="1"/>
  <c r="F20" i="3"/>
  <c r="G20" i="3" s="1"/>
  <c r="F21" i="3"/>
  <c r="G21" i="3" s="1"/>
  <c r="F22" i="3"/>
  <c r="G22" i="3" s="1"/>
  <c r="F23" i="3"/>
  <c r="G23" i="3" s="1"/>
  <c r="F24" i="3"/>
  <c r="G24" i="3" s="1"/>
  <c r="F25" i="3"/>
  <c r="G25" i="3" s="1"/>
  <c r="C30" i="1"/>
  <c r="C24" i="1"/>
  <c r="B24" i="1"/>
  <c r="D30" i="1"/>
  <c r="E18" i="1"/>
  <c r="G15" i="1"/>
  <c r="H15" i="1" s="1"/>
  <c r="G17" i="1"/>
  <c r="H17" i="1" s="1"/>
  <c r="D18" i="1"/>
  <c r="G52" i="3"/>
  <c r="H44" i="1"/>
  <c r="G30" i="1" l="1"/>
  <c r="E79" i="3"/>
  <c r="F79" i="3" s="1"/>
  <c r="G79" i="3"/>
  <c r="G97" i="3"/>
  <c r="G73" i="3"/>
  <c r="G85" i="3"/>
  <c r="C66" i="3"/>
  <c r="C67" i="3" s="1"/>
  <c r="G91" i="3"/>
  <c r="G60" i="3"/>
  <c r="C61" i="3"/>
  <c r="C79" i="3"/>
  <c r="H48" i="1"/>
  <c r="F37" i="3"/>
  <c r="F31" i="3"/>
  <c r="G36" i="1"/>
  <c r="E54" i="3"/>
  <c r="F54" i="3" s="1"/>
  <c r="G54" i="3" s="1"/>
  <c r="G55" i="3" s="1"/>
  <c r="G43" i="3"/>
  <c r="G48" i="1"/>
  <c r="G18" i="1"/>
  <c r="H18" i="1" s="1"/>
  <c r="G103" i="3"/>
  <c r="G66" i="3"/>
  <c r="H42" i="1"/>
  <c r="E49" i="3"/>
  <c r="G42" i="1"/>
  <c r="G48" i="3"/>
  <c r="G49" i="3" s="1"/>
  <c r="F49" i="3"/>
  <c r="H24" i="1"/>
  <c r="F43" i="3"/>
  <c r="E12" i="1"/>
  <c r="G12" i="1" s="1"/>
  <c r="H12" i="1" s="1"/>
  <c r="G33" i="3"/>
  <c r="G37" i="3" s="1"/>
  <c r="H32" i="1"/>
  <c r="H36" i="1" s="1"/>
  <c r="H26" i="1"/>
  <c r="H30" i="1" s="1"/>
  <c r="B61" i="3"/>
  <c r="G61" i="3" s="1"/>
  <c r="G27" i="3"/>
  <c r="G31" i="3" s="1"/>
  <c r="F55" i="3" l="1"/>
  <c r="E55" i="3"/>
</calcChain>
</file>

<file path=xl/sharedStrings.xml><?xml version="1.0" encoding="utf-8"?>
<sst xmlns="http://schemas.openxmlformats.org/spreadsheetml/2006/main" count="303" uniqueCount="69">
  <si>
    <t xml:space="preserve"> </t>
  </si>
  <si>
    <t>Gross</t>
  </si>
  <si>
    <t>Imports</t>
  </si>
  <si>
    <t xml:space="preserve">Retained </t>
  </si>
  <si>
    <t xml:space="preserve">Domestic </t>
  </si>
  <si>
    <t/>
  </si>
  <si>
    <t>Period</t>
  </si>
  <si>
    <t>Exports</t>
  </si>
  <si>
    <t>Re-exports</t>
  </si>
  <si>
    <t>Total</t>
  </si>
  <si>
    <t>1970</t>
  </si>
  <si>
    <t>1971</t>
  </si>
  <si>
    <t>1972</t>
  </si>
  <si>
    <t>1973</t>
  </si>
  <si>
    <t>1974</t>
  </si>
  <si>
    <t>1975</t>
  </si>
  <si>
    <t>1976</t>
  </si>
  <si>
    <t>1977</t>
  </si>
  <si>
    <t>1978</t>
  </si>
  <si>
    <t>1979</t>
  </si>
  <si>
    <t>1980</t>
  </si>
  <si>
    <t>1981</t>
  </si>
  <si>
    <t>1982</t>
  </si>
  <si>
    <t>1983</t>
  </si>
  <si>
    <t>1984</t>
  </si>
  <si>
    <t>1985</t>
  </si>
  <si>
    <t>1986</t>
  </si>
  <si>
    <t>1987</t>
  </si>
  <si>
    <t>1988</t>
  </si>
  <si>
    <t>1989</t>
  </si>
  <si>
    <t>1990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</si>
  <si>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</si>
  <si>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</si>
  <si>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</si>
  <si>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</si>
  <si>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</si>
  <si>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</si>
  <si>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</si>
  <si>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</si>
  <si>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</si>
  <si>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Apr - June</t>
  </si>
  <si>
    <t>July - Sept</t>
  </si>
  <si>
    <t>Oct - Dec</t>
  </si>
  <si>
    <t>Visible Trade</t>
  </si>
  <si>
    <t>CFZ Sales</t>
  </si>
  <si>
    <t>Jan - Mar</t>
  </si>
  <si>
    <t>2002</t>
  </si>
  <si>
    <t>$'000</t>
  </si>
  <si>
    <t>Sources: SIB and CBB</t>
  </si>
  <si>
    <t xml:space="preserve">Imports </t>
  </si>
  <si>
    <t xml:space="preserve">Balance of </t>
  </si>
  <si>
    <t>Balance of</t>
  </si>
  <si>
    <r>
      <t>2014</t>
    </r>
    <r>
      <rPr>
        <b/>
        <vertAlign val="superscript"/>
        <sz val="10"/>
        <rFont val="Arial"/>
        <family val="2"/>
      </rPr>
      <t>R</t>
    </r>
  </si>
  <si>
    <r>
      <t>2013</t>
    </r>
    <r>
      <rPr>
        <b/>
        <vertAlign val="superscript"/>
        <sz val="10"/>
        <rFont val="Arial"/>
        <family val="2"/>
      </rPr>
      <t>R</t>
    </r>
  </si>
  <si>
    <t>Imports (CIF)</t>
  </si>
  <si>
    <t xml:space="preserve">       Exports (FOB)</t>
  </si>
  <si>
    <t xml:space="preserve">Imports (CIF) </t>
  </si>
  <si>
    <t>2017</t>
  </si>
  <si>
    <r>
      <t>2010</t>
    </r>
    <r>
      <rPr>
        <b/>
        <vertAlign val="superscript"/>
        <sz val="10"/>
        <rFont val="Arial"/>
        <family val="2"/>
      </rPr>
      <t>R</t>
    </r>
  </si>
  <si>
    <r>
      <t>2011</t>
    </r>
    <r>
      <rPr>
        <b/>
        <vertAlign val="superscript"/>
        <sz val="10"/>
        <rFont val="Arial"/>
        <family val="2"/>
      </rPr>
      <t>R</t>
    </r>
  </si>
  <si>
    <r>
      <t>2012</t>
    </r>
    <r>
      <rPr>
        <b/>
        <vertAlign val="superscript"/>
        <sz val="10"/>
        <rFont val="Arial"/>
        <family val="2"/>
      </rPr>
      <t>R</t>
    </r>
  </si>
  <si>
    <r>
      <t>2015</t>
    </r>
    <r>
      <rPr>
        <b/>
        <vertAlign val="superscript"/>
        <sz val="10"/>
        <rFont val="Arial"/>
        <family val="2"/>
      </rPr>
      <t>R</t>
    </r>
  </si>
  <si>
    <t>2018</t>
  </si>
  <si>
    <t>R - Revised</t>
  </si>
  <si>
    <t>P - Provisional</t>
  </si>
  <si>
    <t>2022</t>
  </si>
  <si>
    <t>2023</t>
  </si>
  <si>
    <t>TABLE 39: VISIBLE TRADE</t>
  </si>
  <si>
    <t>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</si>
</sst>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_(* #,##0_);_(* \(#,##0\);_(* &quot;-&quot;??_);_(@_)"/>
    <numFmt numFmtId="165" formatCode="#,##0\ "/>
    <numFmt numFmtId="166" formatCode="0.000"/>
    <numFmt numFmtId="167" formatCode="0.000000"/>
    <numFmt numFmtId="168" formatCode="0.0_)"/>
  </numFmts>
  <fonts count="12" x14ac:knownFonts="1">
    <font>
      <sz val="10"/>
      <name val="Courier"/>
    </font>
    <font>
      <sz val="12"/>
      <name val="Times New Roman"/>
      <family val="1"/>
    </font>
    <font>
      <b/>
      <sz val="10"/>
      <name val="Courier"/>
      <family val="3"/>
    </font>
    <font>
      <sz val="10"/>
      <name val="Courier"/>
      <family val="3"/>
    </font>
    <font>
      <sz val="10"/>
      <name val="Arial"/>
      <family val="2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b/>
      <sz val="12"/>
      <name val="Arial"/>
      <family val="2"/>
    </font>
    <font>
      <b/>
      <i/>
      <sz val="10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8"/>
      <name val="Courier"/>
      <family val="3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37" fontId="0" fillId="0" borderId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</cellStyleXfs>
  <cellXfs count="82">
    <xf numFmtId="37" fontId="0" fillId="0" borderId="0" xfId="0"/>
    <xf numFmtId="3" fontId="2" fillId="0" borderId="0" xfId="0" applyNumberFormat="1" applyFont="1"/>
    <xf numFmtId="37" fontId="4" fillId="0" borderId="0" xfId="0" applyFont="1"/>
    <xf numFmtId="3" fontId="4" fillId="0" borderId="0" xfId="0" applyNumberFormat="1" applyFont="1"/>
    <xf numFmtId="3" fontId="3" fillId="0" borderId="0" xfId="0" applyNumberFormat="1" applyFont="1"/>
    <xf numFmtId="3" fontId="5" fillId="0" borderId="1" xfId="0" applyNumberFormat="1" applyFont="1" applyBorder="1" applyAlignment="1">
      <alignment horizontal="center"/>
    </xf>
    <xf numFmtId="3" fontId="5" fillId="0" borderId="1" xfId="0" applyNumberFormat="1" applyFont="1" applyBorder="1" applyAlignment="1">
      <alignment horizontal="fill"/>
    </xf>
    <xf numFmtId="3" fontId="5" fillId="0" borderId="2" xfId="0" applyNumberFormat="1" applyFont="1" applyBorder="1" applyAlignment="1">
      <alignment horizontal="center"/>
    </xf>
    <xf numFmtId="3" fontId="5" fillId="0" borderId="3" xfId="0" applyNumberFormat="1" applyFont="1" applyBorder="1" applyAlignment="1">
      <alignment horizontal="center"/>
    </xf>
    <xf numFmtId="3" fontId="5" fillId="0" borderId="0" xfId="0" applyNumberFormat="1" applyFont="1"/>
    <xf numFmtId="1" fontId="4" fillId="0" borderId="0" xfId="0" applyNumberFormat="1" applyFont="1"/>
    <xf numFmtId="1" fontId="3" fillId="0" borderId="0" xfId="0" applyNumberFormat="1" applyFont="1"/>
    <xf numFmtId="1" fontId="5" fillId="0" borderId="1" xfId="0" applyNumberFormat="1" applyFont="1" applyBorder="1"/>
    <xf numFmtId="1" fontId="5" fillId="0" borderId="1" xfId="0" applyNumberFormat="1" applyFont="1" applyBorder="1" applyAlignment="1">
      <alignment horizontal="center"/>
    </xf>
    <xf numFmtId="1" fontId="5" fillId="0" borderId="1" xfId="0" applyNumberFormat="1" applyFont="1" applyBorder="1" applyAlignment="1">
      <alignment horizontal="fill"/>
    </xf>
    <xf numFmtId="1" fontId="5" fillId="0" borderId="2" xfId="0" applyNumberFormat="1" applyFont="1" applyBorder="1" applyAlignment="1">
      <alignment horizontal="center"/>
    </xf>
    <xf numFmtId="1" fontId="5" fillId="0" borderId="3" xfId="0" applyNumberFormat="1" applyFont="1" applyBorder="1" applyAlignment="1">
      <alignment horizontal="center"/>
    </xf>
    <xf numFmtId="37" fontId="3" fillId="0" borderId="0" xfId="0" applyFont="1"/>
    <xf numFmtId="3" fontId="5" fillId="0" borderId="4" xfId="0" applyNumberFormat="1" applyFont="1" applyBorder="1" applyAlignment="1">
      <alignment horizontal="center"/>
    </xf>
    <xf numFmtId="1" fontId="5" fillId="0" borderId="5" xfId="0" applyNumberFormat="1" applyFont="1" applyBorder="1" applyAlignment="1">
      <alignment horizontal="center"/>
    </xf>
    <xf numFmtId="1" fontId="5" fillId="0" borderId="4" xfId="0" applyNumberFormat="1" applyFont="1" applyBorder="1" applyAlignment="1">
      <alignment horizontal="center"/>
    </xf>
    <xf numFmtId="1" fontId="5" fillId="0" borderId="6" xfId="0" applyNumberFormat="1" applyFont="1" applyBorder="1" applyAlignment="1">
      <alignment horizontal="center"/>
    </xf>
    <xf numFmtId="3" fontId="5" fillId="0" borderId="7" xfId="0" applyNumberFormat="1" applyFont="1" applyBorder="1"/>
    <xf numFmtId="3" fontId="5" fillId="0" borderId="5" xfId="0" applyNumberFormat="1" applyFont="1" applyBorder="1" applyAlignment="1">
      <alignment horizontal="center"/>
    </xf>
    <xf numFmtId="1" fontId="5" fillId="0" borderId="7" xfId="0" applyNumberFormat="1" applyFont="1" applyBorder="1"/>
    <xf numFmtId="3" fontId="5" fillId="0" borderId="6" xfId="0" applyNumberFormat="1" applyFont="1" applyBorder="1" applyAlignment="1">
      <alignment horizontal="center"/>
    </xf>
    <xf numFmtId="1" fontId="5" fillId="0" borderId="7" xfId="0" applyNumberFormat="1" applyFont="1" applyBorder="1" applyAlignment="1">
      <alignment horizontal="fill"/>
    </xf>
    <xf numFmtId="43" fontId="3" fillId="0" borderId="0" xfId="1" applyFont="1"/>
    <xf numFmtId="166" fontId="3" fillId="0" borderId="0" xfId="0" applyNumberFormat="1" applyFont="1"/>
    <xf numFmtId="167" fontId="3" fillId="0" borderId="0" xfId="0" applyNumberFormat="1" applyFont="1"/>
    <xf numFmtId="43" fontId="4" fillId="0" borderId="0" xfId="1" applyFont="1" applyFill="1"/>
    <xf numFmtId="43" fontId="4" fillId="0" borderId="0" xfId="1" applyFont="1"/>
    <xf numFmtId="168" fontId="0" fillId="0" borderId="0" xfId="0" applyNumberFormat="1"/>
    <xf numFmtId="3" fontId="8" fillId="0" borderId="0" xfId="0" applyNumberFormat="1" applyFont="1" applyAlignment="1">
      <alignment horizontal="right"/>
    </xf>
    <xf numFmtId="1" fontId="5" fillId="0" borderId="8" xfId="0" applyNumberFormat="1" applyFont="1" applyBorder="1" applyAlignment="1">
      <alignment horizontal="center"/>
    </xf>
    <xf numFmtId="3" fontId="5" fillId="0" borderId="9" xfId="0" applyNumberFormat="1" applyFont="1" applyBorder="1"/>
    <xf numFmtId="37" fontId="4" fillId="0" borderId="9" xfId="0" applyFont="1" applyBorder="1"/>
    <xf numFmtId="165" fontId="4" fillId="0" borderId="9" xfId="0" applyNumberFormat="1" applyFont="1" applyBorder="1"/>
    <xf numFmtId="165" fontId="4" fillId="0" borderId="0" xfId="0" applyNumberFormat="1" applyFont="1"/>
    <xf numFmtId="3" fontId="5" fillId="0" borderId="0" xfId="0" applyNumberFormat="1" applyFont="1" applyAlignment="1">
      <alignment horizontal="center"/>
    </xf>
    <xf numFmtId="3" fontId="4" fillId="0" borderId="0" xfId="0" applyNumberFormat="1" applyFont="1" applyAlignment="1">
      <alignment horizontal="left"/>
    </xf>
    <xf numFmtId="3" fontId="5" fillId="0" borderId="0" xfId="0" applyNumberFormat="1" applyFont="1" applyAlignment="1">
      <alignment horizontal="left"/>
    </xf>
    <xf numFmtId="37" fontId="5" fillId="0" borderId="0" xfId="0" applyFont="1"/>
    <xf numFmtId="165" fontId="5" fillId="0" borderId="0" xfId="0" applyNumberFormat="1" applyFont="1"/>
    <xf numFmtId="1" fontId="5" fillId="0" borderId="0" xfId="0" applyNumberFormat="1" applyFont="1"/>
    <xf numFmtId="1" fontId="5" fillId="0" borderId="0" xfId="0" applyNumberFormat="1" applyFont="1" applyAlignment="1">
      <alignment horizontal="left"/>
    </xf>
    <xf numFmtId="1" fontId="5" fillId="0" borderId="0" xfId="0" quotePrefix="1" applyNumberFormat="1" applyFont="1" applyAlignment="1">
      <alignment horizontal="left"/>
    </xf>
    <xf numFmtId="1" fontId="5" fillId="0" borderId="9" xfId="0" applyNumberFormat="1" applyFont="1" applyBorder="1" applyAlignment="1">
      <alignment horizontal="left"/>
    </xf>
    <xf numFmtId="3" fontId="4" fillId="0" borderId="9" xfId="0" applyNumberFormat="1" applyFont="1" applyBorder="1"/>
    <xf numFmtId="1" fontId="5" fillId="0" borderId="9" xfId="0" applyNumberFormat="1" applyFont="1" applyBorder="1" applyAlignment="1">
      <alignment horizontal="center"/>
    </xf>
    <xf numFmtId="1" fontId="5" fillId="0" borderId="9" xfId="0" applyNumberFormat="1" applyFont="1" applyBorder="1"/>
    <xf numFmtId="37" fontId="4" fillId="0" borderId="0" xfId="0" applyFont="1" applyAlignment="1">
      <alignment horizontal="right"/>
    </xf>
    <xf numFmtId="37" fontId="5" fillId="0" borderId="0" xfId="0" applyFont="1" applyAlignment="1">
      <alignment horizontal="left"/>
    </xf>
    <xf numFmtId="0" fontId="5" fillId="0" borderId="0" xfId="0" applyNumberFormat="1" applyFont="1" applyAlignment="1">
      <alignment horizontal="left"/>
    </xf>
    <xf numFmtId="1" fontId="5" fillId="0" borderId="0" xfId="0" applyNumberFormat="1" applyFont="1" applyAlignment="1">
      <alignment horizontal="right"/>
    </xf>
    <xf numFmtId="37" fontId="7" fillId="0" borderId="0" xfId="0" applyFont="1" applyAlignment="1">
      <alignment horizontal="centerContinuous" vertical="center"/>
    </xf>
    <xf numFmtId="3" fontId="5" fillId="0" borderId="2" xfId="0" applyNumberFormat="1" applyFont="1" applyBorder="1" applyAlignment="1">
      <alignment horizontal="center" vertical="center"/>
    </xf>
    <xf numFmtId="1" fontId="5" fillId="0" borderId="4" xfId="0" applyNumberFormat="1" applyFont="1" applyBorder="1" applyAlignment="1">
      <alignment horizontal="center" vertical="center"/>
    </xf>
    <xf numFmtId="1" fontId="5" fillId="0" borderId="2" xfId="0" applyNumberFormat="1" applyFont="1" applyBorder="1" applyAlignment="1">
      <alignment horizontal="center" vertical="center"/>
    </xf>
    <xf numFmtId="37" fontId="5" fillId="0" borderId="2" xfId="0" quotePrefix="1" applyFont="1" applyBorder="1" applyAlignment="1">
      <alignment horizontal="center" vertical="center"/>
    </xf>
    <xf numFmtId="1" fontId="5" fillId="0" borderId="5" xfId="0" applyNumberFormat="1" applyFont="1" applyBorder="1" applyAlignment="1">
      <alignment horizontal="center" vertical="center"/>
    </xf>
    <xf numFmtId="168" fontId="0" fillId="0" borderId="0" xfId="0" applyNumberFormat="1" applyAlignment="1">
      <alignment horizontal="centerContinuous" vertical="center"/>
    </xf>
    <xf numFmtId="3" fontId="5" fillId="0" borderId="10" xfId="0" applyNumberFormat="1" applyFont="1" applyBorder="1" applyAlignment="1">
      <alignment horizontal="center" vertical="center"/>
    </xf>
    <xf numFmtId="1" fontId="5" fillId="0" borderId="10" xfId="0" applyNumberFormat="1" applyFont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/>
    </xf>
    <xf numFmtId="1" fontId="5" fillId="0" borderId="3" xfId="0" applyNumberFormat="1" applyFont="1" applyBorder="1" applyAlignment="1">
      <alignment horizontal="center" vertical="center"/>
    </xf>
    <xf numFmtId="164" fontId="4" fillId="0" borderId="0" xfId="0" applyNumberFormat="1" applyFont="1"/>
    <xf numFmtId="37" fontId="9" fillId="0" borderId="0" xfId="0" applyFont="1"/>
    <xf numFmtId="0" fontId="5" fillId="0" borderId="0" xfId="0" quotePrefix="1" applyNumberFormat="1" applyFont="1" applyAlignment="1">
      <alignment horizontal="left"/>
    </xf>
    <xf numFmtId="37" fontId="11" fillId="0" borderId="0" xfId="0" applyFont="1"/>
    <xf numFmtId="37" fontId="5" fillId="0" borderId="0" xfId="0" quotePrefix="1" applyFont="1" applyAlignment="1">
      <alignment horizontal="left"/>
    </xf>
    <xf numFmtId="3" fontId="5" fillId="0" borderId="8" xfId="0" applyNumberFormat="1" applyFont="1" applyBorder="1" applyAlignment="1">
      <alignment horizontal="center"/>
    </xf>
    <xf numFmtId="3" fontId="5" fillId="0" borderId="11" xfId="0" applyNumberFormat="1" applyFont="1" applyBorder="1" applyAlignment="1">
      <alignment horizontal="center"/>
    </xf>
    <xf numFmtId="1" fontId="5" fillId="0" borderId="8" xfId="0" applyNumberFormat="1" applyFont="1" applyBorder="1" applyAlignment="1">
      <alignment horizontal="center"/>
    </xf>
    <xf numFmtId="1" fontId="5" fillId="0" borderId="12" xfId="0" applyNumberFormat="1" applyFont="1" applyBorder="1" applyAlignment="1">
      <alignment horizontal="center"/>
    </xf>
    <xf numFmtId="1" fontId="5" fillId="0" borderId="11" xfId="0" applyNumberFormat="1" applyFont="1" applyBorder="1" applyAlignment="1">
      <alignment horizontal="center"/>
    </xf>
    <xf numFmtId="37" fontId="7" fillId="0" borderId="0" xfId="0" applyFont="1" applyAlignment="1">
      <alignment horizontal="center" vertical="center"/>
    </xf>
    <xf numFmtId="37" fontId="4" fillId="0" borderId="0" xfId="0" applyFont="1"/>
    <xf numFmtId="37" fontId="0" fillId="0" borderId="0" xfId="0"/>
    <xf numFmtId="37" fontId="0" fillId="0" borderId="12" xfId="0" applyBorder="1"/>
    <xf numFmtId="37" fontId="0" fillId="0" borderId="11" xfId="0" applyBorder="1"/>
    <xf numFmtId="37" fontId="9" fillId="0" borderId="0" xfId="0" applyFont="1"/>
  </cellXfs>
  <cellStyles count="3">
    <cellStyle name="Comma" xfId="1" builtinId="3"/>
    <cellStyle name="Comma 3" xfId="2" xr:uid="{00000000-0005-0000-0000-000001000000}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A1:J103"/>
  <sheetViews>
    <sheetView showGridLines="0" zoomScaleNormal="100" zoomScaleSheetLayoutView="90" workbookViewId="0">
      <pane xSplit="1" ySplit="6" topLeftCell="B70" activePane="bottomRight" state="frozen"/>
      <selection activeCell="A2" sqref="A2"/>
      <selection pane="topRight" activeCell="B2" sqref="B2"/>
      <selection pane="bottomLeft" activeCell="A9" sqref="A9"/>
      <selection pane="bottomRight"/>
    </sheetView>
  </sheetViews>
  <sheetFormatPr defaultColWidth="9.625" defaultRowHeight="12" x14ac:dyDescent="0.15"/>
  <cols>
    <col min="1" max="1" width="10.875" style="4" customWidth="1"/>
    <col min="2" max="2" width="13.25" style="4" customWidth="1"/>
    <col min="3" max="3" width="11" style="4" customWidth="1"/>
    <col min="4" max="5" width="10.375" style="4" customWidth="1"/>
    <col min="6" max="6" width="10.625" style="4" customWidth="1"/>
    <col min="7" max="7" width="13.375" style="4" customWidth="1"/>
    <col min="8" max="8" width="12.625" style="4" customWidth="1"/>
    <col min="9" max="16384" width="9.625" style="4"/>
  </cols>
  <sheetData>
    <row r="1" spans="1:10" s="32" customFormat="1" ht="18" customHeight="1" x14ac:dyDescent="0.2">
      <c r="A1" s="55" t="s">
        <v>67</v>
      </c>
      <c r="B1" s="61"/>
      <c r="C1" s="61"/>
      <c r="D1" s="61"/>
      <c r="E1" s="61"/>
      <c r="F1" s="61"/>
      <c r="G1" s="61"/>
      <c r="H1" s="33"/>
      <c r="I1" s="33"/>
      <c r="J1" s="33"/>
    </row>
    <row r="2" spans="1:10" ht="10.5" customHeight="1" x14ac:dyDescent="0.15">
      <c r="B2" s="55"/>
      <c r="C2" s="55"/>
      <c r="D2" s="55"/>
      <c r="E2" s="55"/>
      <c r="F2" s="55"/>
      <c r="G2" s="55"/>
    </row>
    <row r="3" spans="1:10" ht="12.75" customHeight="1" x14ac:dyDescent="0.2">
      <c r="A3" s="3"/>
      <c r="B3" s="3"/>
      <c r="C3" s="3"/>
      <c r="D3" s="3"/>
      <c r="E3" s="3"/>
      <c r="F3" s="3"/>
      <c r="G3" s="54" t="s">
        <v>47</v>
      </c>
      <c r="H3" s="3"/>
    </row>
    <row r="4" spans="1:10" ht="15" customHeight="1" x14ac:dyDescent="0.2">
      <c r="A4" s="22"/>
      <c r="B4" s="71" t="s">
        <v>54</v>
      </c>
      <c r="C4" s="72"/>
      <c r="D4" s="71" t="s">
        <v>55</v>
      </c>
      <c r="E4" s="72"/>
      <c r="F4" s="6"/>
      <c r="G4" s="5"/>
      <c r="H4" s="3"/>
    </row>
    <row r="5" spans="1:10" ht="14.25" customHeight="1" x14ac:dyDescent="0.2">
      <c r="A5" s="18"/>
      <c r="B5" s="56" t="s">
        <v>1</v>
      </c>
      <c r="C5" s="62" t="s">
        <v>3</v>
      </c>
      <c r="D5" s="56" t="s">
        <v>4</v>
      </c>
      <c r="E5" s="7" t="s">
        <v>0</v>
      </c>
      <c r="F5" s="7" t="s">
        <v>5</v>
      </c>
      <c r="G5" s="56" t="s">
        <v>50</v>
      </c>
      <c r="H5" s="3"/>
    </row>
    <row r="6" spans="1:10" ht="13.5" customHeight="1" x14ac:dyDescent="0.2">
      <c r="A6" s="23" t="s">
        <v>6</v>
      </c>
      <c r="B6" s="8" t="s">
        <v>49</v>
      </c>
      <c r="C6" s="25" t="s">
        <v>2</v>
      </c>
      <c r="D6" s="8" t="s">
        <v>7</v>
      </c>
      <c r="E6" s="8" t="s">
        <v>8</v>
      </c>
      <c r="F6" s="8" t="s">
        <v>9</v>
      </c>
      <c r="G6" s="8" t="s">
        <v>43</v>
      </c>
      <c r="H6" s="3"/>
    </row>
    <row r="7" spans="1:10" ht="16.5" customHeight="1" x14ac:dyDescent="0.2">
      <c r="A7" s="35" t="s">
        <v>10</v>
      </c>
      <c r="B7" s="36">
        <v>55611</v>
      </c>
      <c r="C7" s="36">
        <v>47515</v>
      </c>
      <c r="D7" s="36">
        <v>23238</v>
      </c>
      <c r="E7" s="36">
        <v>8096</v>
      </c>
      <c r="F7" s="36">
        <f t="shared" ref="F7:F25" si="0">D7+E7</f>
        <v>31334</v>
      </c>
      <c r="G7" s="37">
        <f t="shared" ref="G7:G25" si="1">F7-B7</f>
        <v>-24277</v>
      </c>
      <c r="H7" s="3"/>
    </row>
    <row r="8" spans="1:10" ht="13.5" customHeight="1" x14ac:dyDescent="0.2">
      <c r="A8" s="9" t="s">
        <v>11</v>
      </c>
      <c r="B8" s="2">
        <v>58590</v>
      </c>
      <c r="C8" s="2">
        <v>51629</v>
      </c>
      <c r="D8" s="2">
        <v>24726</v>
      </c>
      <c r="E8" s="2">
        <v>6961</v>
      </c>
      <c r="F8" s="2">
        <f t="shared" si="0"/>
        <v>31687</v>
      </c>
      <c r="G8" s="38">
        <f t="shared" si="1"/>
        <v>-26903</v>
      </c>
      <c r="H8" s="3"/>
    </row>
    <row r="9" spans="1:10" ht="13.5" customHeight="1" x14ac:dyDescent="0.2">
      <c r="A9" s="9" t="s">
        <v>12</v>
      </c>
      <c r="B9" s="2">
        <v>69257</v>
      </c>
      <c r="C9" s="2">
        <v>60176</v>
      </c>
      <c r="D9" s="2">
        <v>31806</v>
      </c>
      <c r="E9" s="2">
        <v>9081</v>
      </c>
      <c r="F9" s="2">
        <f t="shared" si="0"/>
        <v>40887</v>
      </c>
      <c r="G9" s="38">
        <f t="shared" si="1"/>
        <v>-28370</v>
      </c>
      <c r="H9" s="3"/>
    </row>
    <row r="10" spans="1:10" ht="13.5" customHeight="1" x14ac:dyDescent="0.2">
      <c r="A10" s="9" t="s">
        <v>13</v>
      </c>
      <c r="B10" s="2">
        <v>72323</v>
      </c>
      <c r="C10" s="2">
        <v>61807</v>
      </c>
      <c r="D10" s="2">
        <v>42170</v>
      </c>
      <c r="E10" s="2">
        <v>10516</v>
      </c>
      <c r="F10" s="2">
        <f t="shared" si="0"/>
        <v>52686</v>
      </c>
      <c r="G10" s="38">
        <f t="shared" si="1"/>
        <v>-19637</v>
      </c>
      <c r="H10" s="3"/>
    </row>
    <row r="11" spans="1:10" ht="13.5" customHeight="1" x14ac:dyDescent="0.2">
      <c r="A11" s="9" t="s">
        <v>14</v>
      </c>
      <c r="B11" s="2">
        <v>109182</v>
      </c>
      <c r="C11" s="2">
        <v>94892</v>
      </c>
      <c r="D11" s="2">
        <v>62572</v>
      </c>
      <c r="E11" s="2">
        <v>14290</v>
      </c>
      <c r="F11" s="2">
        <f t="shared" si="0"/>
        <v>76862</v>
      </c>
      <c r="G11" s="38">
        <f t="shared" si="1"/>
        <v>-32320</v>
      </c>
      <c r="H11" s="3"/>
    </row>
    <row r="12" spans="1:10" ht="13.5" customHeight="1" x14ac:dyDescent="0.2">
      <c r="A12" s="9" t="s">
        <v>15</v>
      </c>
      <c r="B12" s="2">
        <v>159227</v>
      </c>
      <c r="C12" s="2">
        <v>134758</v>
      </c>
      <c r="D12" s="2">
        <v>95928</v>
      </c>
      <c r="E12" s="2">
        <v>24469</v>
      </c>
      <c r="F12" s="2">
        <f t="shared" si="0"/>
        <v>120397</v>
      </c>
      <c r="G12" s="38">
        <f t="shared" si="1"/>
        <v>-38830</v>
      </c>
      <c r="H12" s="3"/>
    </row>
    <row r="13" spans="1:10" ht="13.5" customHeight="1" x14ac:dyDescent="0.2">
      <c r="A13" s="9" t="s">
        <v>16</v>
      </c>
      <c r="B13" s="2">
        <v>161510</v>
      </c>
      <c r="C13" s="2">
        <v>135630</v>
      </c>
      <c r="D13" s="2">
        <v>68161</v>
      </c>
      <c r="E13" s="2">
        <v>25880</v>
      </c>
      <c r="F13" s="2">
        <f t="shared" si="0"/>
        <v>94041</v>
      </c>
      <c r="G13" s="38">
        <f t="shared" si="1"/>
        <v>-67469</v>
      </c>
      <c r="H13" s="3"/>
    </row>
    <row r="14" spans="1:10" ht="13.5" customHeight="1" x14ac:dyDescent="0.2">
      <c r="A14" s="9" t="s">
        <v>17</v>
      </c>
      <c r="B14" s="2">
        <v>180151</v>
      </c>
      <c r="C14" s="2">
        <v>144794</v>
      </c>
      <c r="D14" s="2">
        <v>88987</v>
      </c>
      <c r="E14" s="2">
        <v>35177</v>
      </c>
      <c r="F14" s="2">
        <f t="shared" si="0"/>
        <v>124164</v>
      </c>
      <c r="G14" s="38">
        <f t="shared" si="1"/>
        <v>-55987</v>
      </c>
      <c r="H14" s="3"/>
    </row>
    <row r="15" spans="1:10" ht="13.5" customHeight="1" x14ac:dyDescent="0.2">
      <c r="A15" s="9" t="s">
        <v>18</v>
      </c>
      <c r="B15" s="2">
        <v>212991</v>
      </c>
      <c r="C15" s="2">
        <v>163218</v>
      </c>
      <c r="D15" s="2">
        <v>109792</v>
      </c>
      <c r="E15" s="2">
        <v>49773</v>
      </c>
      <c r="F15" s="2">
        <f t="shared" si="0"/>
        <v>159565</v>
      </c>
      <c r="G15" s="38">
        <f t="shared" si="1"/>
        <v>-53426</v>
      </c>
      <c r="H15" s="3"/>
    </row>
    <row r="16" spans="1:10" ht="13.5" customHeight="1" x14ac:dyDescent="0.2">
      <c r="A16" s="9" t="s">
        <v>19</v>
      </c>
      <c r="B16" s="2">
        <v>263675</v>
      </c>
      <c r="C16" s="2">
        <v>203355</v>
      </c>
      <c r="D16" s="2">
        <v>113142</v>
      </c>
      <c r="E16" s="2">
        <v>60320</v>
      </c>
      <c r="F16" s="2">
        <f t="shared" si="0"/>
        <v>173462</v>
      </c>
      <c r="G16" s="38">
        <f t="shared" si="1"/>
        <v>-90213</v>
      </c>
      <c r="H16" s="3"/>
    </row>
    <row r="17" spans="1:8" ht="13.5" customHeight="1" x14ac:dyDescent="0.2">
      <c r="A17" s="9" t="s">
        <v>20</v>
      </c>
      <c r="B17" s="2">
        <v>299509</v>
      </c>
      <c r="C17" s="2">
        <v>241934</v>
      </c>
      <c r="D17" s="2">
        <v>163720</v>
      </c>
      <c r="E17" s="2">
        <v>57575</v>
      </c>
      <c r="F17" s="2">
        <f t="shared" si="0"/>
        <v>221295</v>
      </c>
      <c r="G17" s="38">
        <f t="shared" si="1"/>
        <v>-78214</v>
      </c>
      <c r="H17" s="3"/>
    </row>
    <row r="18" spans="1:8" ht="13.5" customHeight="1" x14ac:dyDescent="0.2">
      <c r="A18" s="9" t="s">
        <v>21</v>
      </c>
      <c r="B18" s="2">
        <v>323934</v>
      </c>
      <c r="C18" s="2">
        <v>235392</v>
      </c>
      <c r="D18" s="2">
        <v>149472</v>
      </c>
      <c r="E18" s="2">
        <v>88542</v>
      </c>
      <c r="F18" s="2">
        <f t="shared" si="0"/>
        <v>238014</v>
      </c>
      <c r="G18" s="38">
        <f t="shared" si="1"/>
        <v>-85920</v>
      </c>
      <c r="H18" s="3"/>
    </row>
    <row r="19" spans="1:8" ht="13.5" customHeight="1" x14ac:dyDescent="0.2">
      <c r="A19" s="9" t="s">
        <v>22</v>
      </c>
      <c r="B19" s="2">
        <v>256000</v>
      </c>
      <c r="C19" s="2">
        <v>193576</v>
      </c>
      <c r="D19" s="2">
        <v>121417</v>
      </c>
      <c r="E19" s="2">
        <v>62422</v>
      </c>
      <c r="F19" s="2">
        <f t="shared" si="0"/>
        <v>183839</v>
      </c>
      <c r="G19" s="38">
        <f t="shared" si="1"/>
        <v>-72161</v>
      </c>
      <c r="H19" s="3"/>
    </row>
    <row r="20" spans="1:8" ht="13.5" customHeight="1" x14ac:dyDescent="0.2">
      <c r="A20" s="9" t="s">
        <v>23</v>
      </c>
      <c r="B20" s="2">
        <v>223582</v>
      </c>
      <c r="C20" s="2">
        <v>199034</v>
      </c>
      <c r="D20" s="2">
        <v>130386</v>
      </c>
      <c r="E20" s="2">
        <v>25173</v>
      </c>
      <c r="F20" s="2">
        <f t="shared" si="0"/>
        <v>155559</v>
      </c>
      <c r="G20" s="38">
        <f t="shared" si="1"/>
        <v>-68023</v>
      </c>
      <c r="H20" s="3"/>
    </row>
    <row r="21" spans="1:8" ht="13.5" customHeight="1" x14ac:dyDescent="0.2">
      <c r="A21" s="9" t="s">
        <v>24</v>
      </c>
      <c r="B21" s="2">
        <v>260373</v>
      </c>
      <c r="C21" s="2">
        <v>225451</v>
      </c>
      <c r="D21" s="2">
        <v>145718</v>
      </c>
      <c r="E21" s="2">
        <v>40672</v>
      </c>
      <c r="F21" s="2">
        <f t="shared" si="0"/>
        <v>186390</v>
      </c>
      <c r="G21" s="38">
        <f t="shared" si="1"/>
        <v>-73983</v>
      </c>
      <c r="H21" s="3"/>
    </row>
    <row r="22" spans="1:8" ht="13.5" customHeight="1" x14ac:dyDescent="0.2">
      <c r="A22" s="9" t="s">
        <v>25</v>
      </c>
      <c r="B22" s="2">
        <v>256333</v>
      </c>
      <c r="C22" s="2">
        <v>215907</v>
      </c>
      <c r="D22" s="2">
        <v>128850</v>
      </c>
      <c r="E22" s="2">
        <v>51408</v>
      </c>
      <c r="F22" s="2">
        <f t="shared" si="0"/>
        <v>180258</v>
      </c>
      <c r="G22" s="38">
        <f t="shared" si="1"/>
        <v>-76075</v>
      </c>
      <c r="H22" s="3"/>
    </row>
    <row r="23" spans="1:8" ht="13.5" customHeight="1" x14ac:dyDescent="0.2">
      <c r="A23" s="9" t="s">
        <v>26</v>
      </c>
      <c r="B23" s="2">
        <v>243925</v>
      </c>
      <c r="C23" s="2">
        <v>220397</v>
      </c>
      <c r="D23" s="2">
        <v>148948</v>
      </c>
      <c r="E23" s="2">
        <v>36302</v>
      </c>
      <c r="F23" s="2">
        <f t="shared" si="0"/>
        <v>185250</v>
      </c>
      <c r="G23" s="38">
        <f t="shared" si="1"/>
        <v>-58675</v>
      </c>
      <c r="H23" s="3"/>
    </row>
    <row r="24" spans="1:8" ht="13.5" customHeight="1" x14ac:dyDescent="0.2">
      <c r="A24" s="9" t="s">
        <v>27</v>
      </c>
      <c r="B24" s="2">
        <v>285885</v>
      </c>
      <c r="C24" s="2">
        <v>256631</v>
      </c>
      <c r="D24" s="2">
        <v>173843</v>
      </c>
      <c r="E24" s="2">
        <v>31822</v>
      </c>
      <c r="F24" s="2">
        <f t="shared" si="0"/>
        <v>205665</v>
      </c>
      <c r="G24" s="38">
        <f t="shared" si="1"/>
        <v>-80220</v>
      </c>
      <c r="H24" s="3"/>
    </row>
    <row r="25" spans="1:8" ht="13.5" customHeight="1" x14ac:dyDescent="0.2">
      <c r="A25" s="9" t="s">
        <v>28</v>
      </c>
      <c r="B25" s="2">
        <v>361948</v>
      </c>
      <c r="C25" s="2">
        <v>318423</v>
      </c>
      <c r="D25" s="2">
        <v>190342</v>
      </c>
      <c r="E25" s="2">
        <v>42162</v>
      </c>
      <c r="F25" s="2">
        <f t="shared" si="0"/>
        <v>232504</v>
      </c>
      <c r="G25" s="38">
        <f t="shared" si="1"/>
        <v>-129444</v>
      </c>
      <c r="H25" s="3"/>
    </row>
    <row r="26" spans="1:8" ht="13.5" customHeight="1" x14ac:dyDescent="0.2">
      <c r="A26" s="9" t="s">
        <v>29</v>
      </c>
      <c r="B26" s="39"/>
      <c r="C26" s="39"/>
      <c r="D26" s="39"/>
      <c r="E26" s="39"/>
      <c r="F26" s="39"/>
      <c r="G26" s="39"/>
      <c r="H26" s="3"/>
    </row>
    <row r="27" spans="1:8" ht="13.5" customHeight="1" x14ac:dyDescent="0.2">
      <c r="A27" s="40" t="s">
        <v>45</v>
      </c>
      <c r="B27" s="2">
        <v>99872</v>
      </c>
      <c r="C27" s="2">
        <v>82794</v>
      </c>
      <c r="D27" s="2">
        <v>57267</v>
      </c>
      <c r="E27" s="2">
        <v>15184</v>
      </c>
      <c r="F27" s="2">
        <f>D27+E27</f>
        <v>72451</v>
      </c>
      <c r="G27" s="38">
        <f>F27-B27</f>
        <v>-27421</v>
      </c>
      <c r="H27" s="3"/>
    </row>
    <row r="28" spans="1:8" ht="13.5" customHeight="1" x14ac:dyDescent="0.2">
      <c r="A28" s="40" t="s">
        <v>40</v>
      </c>
      <c r="B28" s="2">
        <v>122964</v>
      </c>
      <c r="C28" s="2">
        <v>106628</v>
      </c>
      <c r="D28" s="2">
        <v>60305</v>
      </c>
      <c r="E28" s="2">
        <v>16160</v>
      </c>
      <c r="F28" s="2">
        <f>D28+E28</f>
        <v>76465</v>
      </c>
      <c r="G28" s="38">
        <f>F28-B28</f>
        <v>-46499</v>
      </c>
      <c r="H28" s="3"/>
    </row>
    <row r="29" spans="1:8" ht="13.5" customHeight="1" x14ac:dyDescent="0.2">
      <c r="A29" s="40" t="s">
        <v>41</v>
      </c>
      <c r="B29" s="2">
        <v>102321</v>
      </c>
      <c r="C29" s="2">
        <v>98958</v>
      </c>
      <c r="D29" s="2">
        <v>45327</v>
      </c>
      <c r="E29" s="2">
        <v>15950</v>
      </c>
      <c r="F29" s="2">
        <f>D29+E29</f>
        <v>61277</v>
      </c>
      <c r="G29" s="38">
        <f>F29-B29</f>
        <v>-41044</v>
      </c>
      <c r="H29" s="3"/>
    </row>
    <row r="30" spans="1:8" ht="13.5" customHeight="1" x14ac:dyDescent="0.2">
      <c r="A30" s="40" t="s">
        <v>42</v>
      </c>
      <c r="B30" s="2">
        <v>106233</v>
      </c>
      <c r="C30" s="2">
        <v>93023</v>
      </c>
      <c r="D30" s="2">
        <v>25070</v>
      </c>
      <c r="E30" s="2">
        <v>13833</v>
      </c>
      <c r="F30" s="2">
        <f>D30+E30</f>
        <v>38903</v>
      </c>
      <c r="G30" s="38">
        <f>F30-B30</f>
        <v>-67330</v>
      </c>
      <c r="H30" s="3"/>
    </row>
    <row r="31" spans="1:8" s="1" customFormat="1" ht="13.5" customHeight="1" x14ac:dyDescent="0.2">
      <c r="A31" s="41" t="s">
        <v>9</v>
      </c>
      <c r="B31" s="42">
        <f t="shared" ref="B31:G31" si="2">SUM(B27:B30)</f>
        <v>431390</v>
      </c>
      <c r="C31" s="42">
        <f t="shared" si="2"/>
        <v>381403</v>
      </c>
      <c r="D31" s="42">
        <f t="shared" si="2"/>
        <v>187969</v>
      </c>
      <c r="E31" s="42">
        <f t="shared" si="2"/>
        <v>61127</v>
      </c>
      <c r="F31" s="42">
        <f t="shared" si="2"/>
        <v>249096</v>
      </c>
      <c r="G31" s="43">
        <f t="shared" si="2"/>
        <v>-182294</v>
      </c>
      <c r="H31" s="9"/>
    </row>
    <row r="32" spans="1:8" ht="13.5" customHeight="1" x14ac:dyDescent="0.2">
      <c r="A32" s="9" t="s">
        <v>30</v>
      </c>
      <c r="B32" s="39"/>
      <c r="C32" s="39"/>
      <c r="D32" s="39"/>
      <c r="E32" s="39"/>
      <c r="F32" s="39"/>
      <c r="G32" s="39" t="s">
        <v>5</v>
      </c>
      <c r="H32" s="3"/>
    </row>
    <row r="33" spans="1:8" ht="13.5" customHeight="1" x14ac:dyDescent="0.2">
      <c r="A33" s="40" t="s">
        <v>45</v>
      </c>
      <c r="B33" s="2">
        <v>95559</v>
      </c>
      <c r="C33" s="2">
        <v>88463</v>
      </c>
      <c r="D33" s="2">
        <v>60910</v>
      </c>
      <c r="E33" s="2">
        <v>13199</v>
      </c>
      <c r="F33" s="2">
        <f>D33+E33</f>
        <v>74109</v>
      </c>
      <c r="G33" s="38">
        <f>F33-B33</f>
        <v>-21450</v>
      </c>
      <c r="H33" s="3"/>
    </row>
    <row r="34" spans="1:8" ht="13.5" customHeight="1" x14ac:dyDescent="0.2">
      <c r="A34" s="40" t="s">
        <v>40</v>
      </c>
      <c r="B34" s="2">
        <v>109224</v>
      </c>
      <c r="C34" s="2">
        <v>94064</v>
      </c>
      <c r="D34" s="2">
        <v>68406</v>
      </c>
      <c r="E34" s="2">
        <v>13124</v>
      </c>
      <c r="F34" s="2">
        <f>D34+E34</f>
        <v>81530</v>
      </c>
      <c r="G34" s="38">
        <f>F34-B34</f>
        <v>-27694</v>
      </c>
      <c r="H34" s="3"/>
    </row>
    <row r="35" spans="1:8" ht="13.5" customHeight="1" x14ac:dyDescent="0.2">
      <c r="A35" s="40" t="s">
        <v>41</v>
      </c>
      <c r="B35" s="2">
        <v>106286</v>
      </c>
      <c r="C35" s="2">
        <v>96174</v>
      </c>
      <c r="D35" s="2">
        <v>51659</v>
      </c>
      <c r="E35" s="2">
        <v>7803</v>
      </c>
      <c r="F35" s="2">
        <f>D35+E35</f>
        <v>59462</v>
      </c>
      <c r="G35" s="38">
        <f>F35-B35</f>
        <v>-46824</v>
      </c>
      <c r="H35" s="3"/>
    </row>
    <row r="36" spans="1:8" ht="13.5" customHeight="1" x14ac:dyDescent="0.2">
      <c r="A36" s="40" t="s">
        <v>42</v>
      </c>
      <c r="B36" s="2">
        <v>111429</v>
      </c>
      <c r="C36" s="2">
        <v>109306</v>
      </c>
      <c r="D36" s="2">
        <v>28121</v>
      </c>
      <c r="E36" s="2">
        <v>14876</v>
      </c>
      <c r="F36" s="2">
        <f>D36+E36</f>
        <v>42997</v>
      </c>
      <c r="G36" s="38">
        <f>F36-B36</f>
        <v>-68432</v>
      </c>
      <c r="H36" s="3"/>
    </row>
    <row r="37" spans="1:8" s="1" customFormat="1" ht="13.5" customHeight="1" x14ac:dyDescent="0.2">
      <c r="A37" s="9" t="s">
        <v>9</v>
      </c>
      <c r="B37" s="42">
        <f t="shared" ref="B37:G37" si="3">SUM(B33:B36)</f>
        <v>422498</v>
      </c>
      <c r="C37" s="42">
        <f t="shared" si="3"/>
        <v>388007</v>
      </c>
      <c r="D37" s="42">
        <f t="shared" si="3"/>
        <v>209096</v>
      </c>
      <c r="E37" s="42">
        <f t="shared" si="3"/>
        <v>49002</v>
      </c>
      <c r="F37" s="42">
        <f t="shared" si="3"/>
        <v>258098</v>
      </c>
      <c r="G37" s="43">
        <f t="shared" si="3"/>
        <v>-164400</v>
      </c>
      <c r="H37" s="9"/>
    </row>
    <row r="38" spans="1:8" ht="13.5" customHeight="1" x14ac:dyDescent="0.2">
      <c r="A38" s="9" t="s">
        <v>31</v>
      </c>
      <c r="B38" s="39" t="s">
        <v>5</v>
      </c>
      <c r="C38" s="39"/>
      <c r="D38" s="39" t="s">
        <v>5</v>
      </c>
      <c r="E38" s="39" t="s">
        <v>5</v>
      </c>
      <c r="F38" s="39" t="s">
        <v>5</v>
      </c>
      <c r="G38" s="39" t="s">
        <v>5</v>
      </c>
      <c r="H38" s="3"/>
    </row>
    <row r="39" spans="1:8" ht="13.5" customHeight="1" x14ac:dyDescent="0.2">
      <c r="A39" s="40" t="s">
        <v>45</v>
      </c>
      <c r="B39" s="2">
        <v>127216</v>
      </c>
      <c r="C39" s="2">
        <v>105196</v>
      </c>
      <c r="D39" s="2">
        <v>62143</v>
      </c>
      <c r="E39" s="2">
        <v>11152</v>
      </c>
      <c r="F39" s="2">
        <f>D39+E39</f>
        <v>73295</v>
      </c>
      <c r="G39" s="38">
        <f>F39-B39</f>
        <v>-53921</v>
      </c>
      <c r="H39" s="3"/>
    </row>
    <row r="40" spans="1:8" ht="13.5" customHeight="1" x14ac:dyDescent="0.2">
      <c r="A40" s="40" t="s">
        <v>40</v>
      </c>
      <c r="B40" s="2">
        <v>144774</v>
      </c>
      <c r="C40" s="2">
        <v>122662</v>
      </c>
      <c r="D40" s="2">
        <v>46672</v>
      </c>
      <c r="E40" s="2">
        <v>15321</v>
      </c>
      <c r="F40" s="2">
        <f>D40+E40</f>
        <v>61993</v>
      </c>
      <c r="G40" s="38">
        <f>F40-B40</f>
        <v>-82781</v>
      </c>
      <c r="H40" s="3"/>
    </row>
    <row r="41" spans="1:8" ht="13.5" customHeight="1" x14ac:dyDescent="0.2">
      <c r="A41" s="40" t="s">
        <v>41</v>
      </c>
      <c r="B41" s="2">
        <v>114769</v>
      </c>
      <c r="C41" s="2">
        <v>107462</v>
      </c>
      <c r="D41" s="2">
        <v>54433</v>
      </c>
      <c r="E41" s="2">
        <v>11849</v>
      </c>
      <c r="F41" s="2">
        <f>D41+E41</f>
        <v>66282</v>
      </c>
      <c r="G41" s="38">
        <f>F41-B41</f>
        <v>-48487</v>
      </c>
      <c r="H41" s="3"/>
    </row>
    <row r="42" spans="1:8" ht="13.5" customHeight="1" x14ac:dyDescent="0.2">
      <c r="A42" s="40" t="s">
        <v>42</v>
      </c>
      <c r="B42" s="2">
        <v>114742</v>
      </c>
      <c r="C42" s="2">
        <v>106163</v>
      </c>
      <c r="D42" s="2">
        <v>27398</v>
      </c>
      <c r="E42" s="2">
        <v>10306</v>
      </c>
      <c r="F42" s="2">
        <f>D42+E42</f>
        <v>37704</v>
      </c>
      <c r="G42" s="38">
        <f>F42-B42</f>
        <v>-77038</v>
      </c>
      <c r="H42" s="3"/>
    </row>
    <row r="43" spans="1:8" s="1" customFormat="1" ht="13.5" customHeight="1" x14ac:dyDescent="0.2">
      <c r="A43" s="41" t="s">
        <v>9</v>
      </c>
      <c r="B43" s="42">
        <f t="shared" ref="B43:G43" si="4">SUM(B39:B42)</f>
        <v>501501</v>
      </c>
      <c r="C43" s="42">
        <f t="shared" si="4"/>
        <v>441483</v>
      </c>
      <c r="D43" s="42">
        <f t="shared" si="4"/>
        <v>190646</v>
      </c>
      <c r="E43" s="42">
        <f t="shared" si="4"/>
        <v>48628</v>
      </c>
      <c r="F43" s="42">
        <f t="shared" si="4"/>
        <v>239274</v>
      </c>
      <c r="G43" s="43">
        <f t="shared" si="4"/>
        <v>-262227</v>
      </c>
      <c r="H43" s="9"/>
    </row>
    <row r="44" spans="1:8" ht="13.5" customHeight="1" x14ac:dyDescent="0.2">
      <c r="A44" s="9" t="s">
        <v>32</v>
      </c>
      <c r="B44" s="39"/>
      <c r="C44" s="39"/>
      <c r="D44" s="39"/>
      <c r="E44" s="39"/>
      <c r="F44" s="39"/>
      <c r="G44" s="39"/>
      <c r="H44" s="3"/>
    </row>
    <row r="45" spans="1:8" ht="13.5" customHeight="1" x14ac:dyDescent="0.2">
      <c r="A45" s="40" t="s">
        <v>45</v>
      </c>
      <c r="B45" s="2">
        <v>122536</v>
      </c>
      <c r="C45" s="2">
        <v>102838</v>
      </c>
      <c r="D45" s="2">
        <v>70028</v>
      </c>
      <c r="E45" s="2">
        <v>14138</v>
      </c>
      <c r="F45" s="2">
        <f>D45+E45</f>
        <v>84166</v>
      </c>
      <c r="G45" s="38">
        <f>F45-B45</f>
        <v>-38370</v>
      </c>
      <c r="H45" s="3"/>
    </row>
    <row r="46" spans="1:8" ht="13.5" customHeight="1" x14ac:dyDescent="0.2">
      <c r="A46" s="40" t="s">
        <v>40</v>
      </c>
      <c r="B46" s="2">
        <v>138448</v>
      </c>
      <c r="C46" s="2">
        <v>127706</v>
      </c>
      <c r="D46" s="2">
        <v>66951</v>
      </c>
      <c r="E46" s="2">
        <v>10359</v>
      </c>
      <c r="F46" s="2">
        <f>D46+E46</f>
        <v>77310</v>
      </c>
      <c r="G46" s="38">
        <f>F46-B46</f>
        <v>-61138</v>
      </c>
      <c r="H46" s="3"/>
    </row>
    <row r="47" spans="1:8" ht="13.5" customHeight="1" x14ac:dyDescent="0.2">
      <c r="A47" s="40" t="s">
        <v>41</v>
      </c>
      <c r="B47" s="2">
        <v>146220</v>
      </c>
      <c r="C47" s="2">
        <v>130788</v>
      </c>
      <c r="D47" s="2">
        <v>52384</v>
      </c>
      <c r="E47" s="2">
        <f>7692+3199</f>
        <v>10891</v>
      </c>
      <c r="F47" s="2">
        <f>D47+E47</f>
        <v>63275</v>
      </c>
      <c r="G47" s="38">
        <f>F47-B47</f>
        <v>-82945</v>
      </c>
      <c r="H47" s="3"/>
    </row>
    <row r="48" spans="1:8" ht="13.5" customHeight="1" x14ac:dyDescent="0.2">
      <c r="A48" s="40" t="s">
        <v>42</v>
      </c>
      <c r="B48" s="2">
        <v>138188</v>
      </c>
      <c r="C48" s="2">
        <v>127965</v>
      </c>
      <c r="D48" s="2">
        <v>43194</v>
      </c>
      <c r="E48" s="2">
        <f>3769+10525</f>
        <v>14294</v>
      </c>
      <c r="F48" s="2">
        <f>D48+E48</f>
        <v>57488</v>
      </c>
      <c r="G48" s="38">
        <f>F48-B48</f>
        <v>-80700</v>
      </c>
      <c r="H48" s="3"/>
    </row>
    <row r="49" spans="1:8" s="1" customFormat="1" ht="13.5" customHeight="1" x14ac:dyDescent="0.2">
      <c r="A49" s="41" t="s">
        <v>9</v>
      </c>
      <c r="B49" s="42">
        <f t="shared" ref="B49:G49" si="5">SUM(B45:B48)</f>
        <v>545392</v>
      </c>
      <c r="C49" s="42">
        <f t="shared" si="5"/>
        <v>489297</v>
      </c>
      <c r="D49" s="42">
        <f t="shared" si="5"/>
        <v>232557</v>
      </c>
      <c r="E49" s="42">
        <f t="shared" si="5"/>
        <v>49682</v>
      </c>
      <c r="F49" s="42">
        <f t="shared" si="5"/>
        <v>282239</v>
      </c>
      <c r="G49" s="43">
        <f t="shared" si="5"/>
        <v>-263153</v>
      </c>
      <c r="H49" s="9"/>
    </row>
    <row r="50" spans="1:8" ht="16.5" customHeight="1" x14ac:dyDescent="0.2">
      <c r="A50" s="9" t="s">
        <v>33</v>
      </c>
      <c r="B50" s="39"/>
      <c r="C50" s="39"/>
      <c r="D50" s="39"/>
      <c r="E50" s="39"/>
      <c r="F50" s="39"/>
      <c r="G50" s="39"/>
      <c r="H50" s="3"/>
    </row>
    <row r="51" spans="1:8" ht="13.5" customHeight="1" x14ac:dyDescent="0.2">
      <c r="A51" s="40" t="s">
        <v>45</v>
      </c>
      <c r="B51" s="2">
        <v>133875</v>
      </c>
      <c r="C51" s="2">
        <v>120218</v>
      </c>
      <c r="D51" s="2">
        <v>73612</v>
      </c>
      <c r="E51" s="2">
        <f>7921+2852</f>
        <v>10773</v>
      </c>
      <c r="F51" s="2">
        <f>D51+E51</f>
        <v>84385</v>
      </c>
      <c r="G51" s="38">
        <f>F51-B51</f>
        <v>-49490</v>
      </c>
      <c r="H51" s="3"/>
    </row>
    <row r="52" spans="1:8" ht="13.5" customHeight="1" x14ac:dyDescent="0.2">
      <c r="A52" s="40" t="s">
        <v>40</v>
      </c>
      <c r="B52" s="2">
        <v>146559</v>
      </c>
      <c r="C52" s="2">
        <v>133253</v>
      </c>
      <c r="D52" s="2">
        <v>67625</v>
      </c>
      <c r="E52" s="2">
        <v>9533</v>
      </c>
      <c r="F52" s="2">
        <f>D52+E52</f>
        <v>77158</v>
      </c>
      <c r="G52" s="38">
        <f>F52-B52</f>
        <v>-69401</v>
      </c>
      <c r="H52" s="3"/>
    </row>
    <row r="53" spans="1:8" ht="13.5" customHeight="1" x14ac:dyDescent="0.2">
      <c r="A53" s="40" t="s">
        <v>41</v>
      </c>
      <c r="B53" s="2">
        <v>146084</v>
      </c>
      <c r="C53" s="2">
        <v>138919</v>
      </c>
      <c r="D53" s="2">
        <v>46175</v>
      </c>
      <c r="E53" s="2">
        <v>6980</v>
      </c>
      <c r="F53" s="2">
        <f>D53+E53</f>
        <v>53155</v>
      </c>
      <c r="G53" s="38">
        <f>F53-B53</f>
        <v>-92929</v>
      </c>
      <c r="H53" s="3"/>
    </row>
    <row r="54" spans="1:8" ht="13.5" customHeight="1" x14ac:dyDescent="0.2">
      <c r="A54" s="40" t="s">
        <v>42</v>
      </c>
      <c r="B54" s="2">
        <f>561621-SUM(B51:B53)</f>
        <v>135103</v>
      </c>
      <c r="C54" s="2">
        <f>524887-SUM(C51:C53)</f>
        <v>132497</v>
      </c>
      <c r="D54" s="2">
        <v>41221</v>
      </c>
      <c r="E54" s="2">
        <f>34498-SUM(E51:E53)</f>
        <v>7212</v>
      </c>
      <c r="F54" s="2">
        <f>D54+E54</f>
        <v>48433</v>
      </c>
      <c r="G54" s="38">
        <f>F54-B54</f>
        <v>-86670</v>
      </c>
      <c r="H54" s="3"/>
    </row>
    <row r="55" spans="1:8" s="1" customFormat="1" ht="13.5" customHeight="1" x14ac:dyDescent="0.2">
      <c r="A55" s="41" t="s">
        <v>9</v>
      </c>
      <c r="B55" s="42">
        <f t="shared" ref="B55:G55" si="6">SUM(B51:B54)</f>
        <v>561621</v>
      </c>
      <c r="C55" s="42">
        <f t="shared" si="6"/>
        <v>524887</v>
      </c>
      <c r="D55" s="42">
        <f t="shared" si="6"/>
        <v>228633</v>
      </c>
      <c r="E55" s="42">
        <f t="shared" si="6"/>
        <v>34498</v>
      </c>
      <c r="F55" s="42">
        <f t="shared" si="6"/>
        <v>263131</v>
      </c>
      <c r="G55" s="43">
        <f t="shared" si="6"/>
        <v>-298490</v>
      </c>
      <c r="H55" s="9"/>
    </row>
    <row r="56" spans="1:8" ht="13.5" customHeight="1" x14ac:dyDescent="0.2">
      <c r="A56" s="44" t="s">
        <v>34</v>
      </c>
    </row>
    <row r="57" spans="1:8" ht="13.5" customHeight="1" x14ac:dyDescent="0.2">
      <c r="A57" s="40" t="s">
        <v>45</v>
      </c>
      <c r="B57" s="2">
        <v>122061</v>
      </c>
      <c r="C57" s="2">
        <f>B57-E57</f>
        <v>106130</v>
      </c>
      <c r="D57" s="2">
        <v>76244</v>
      </c>
      <c r="E57" s="2">
        <v>15931</v>
      </c>
      <c r="F57" s="2">
        <f>D57+E57</f>
        <v>92175</v>
      </c>
      <c r="G57" s="38">
        <f>F57-B57</f>
        <v>-29886</v>
      </c>
    </row>
    <row r="58" spans="1:8" ht="13.5" customHeight="1" x14ac:dyDescent="0.2">
      <c r="A58" s="40" t="s">
        <v>40</v>
      </c>
      <c r="B58" s="2">
        <v>130254</v>
      </c>
      <c r="C58" s="2">
        <f>B58-E58</f>
        <v>121395</v>
      </c>
      <c r="D58" s="2">
        <v>66924</v>
      </c>
      <c r="E58" s="2">
        <v>8859</v>
      </c>
      <c r="F58" s="2">
        <f t="shared" ref="F58:F103" si="7">D58+E58</f>
        <v>75783</v>
      </c>
      <c r="G58" s="38">
        <f t="shared" ref="G58:G103" si="8">F58-B58</f>
        <v>-54471</v>
      </c>
    </row>
    <row r="59" spans="1:8" ht="13.5" customHeight="1" x14ac:dyDescent="0.2">
      <c r="A59" s="40" t="s">
        <v>41</v>
      </c>
      <c r="B59" s="2">
        <v>132988</v>
      </c>
      <c r="C59" s="2">
        <f>B59-E59</f>
        <v>125066</v>
      </c>
      <c r="D59" s="2">
        <v>61643</v>
      </c>
      <c r="E59" s="2">
        <v>7922</v>
      </c>
      <c r="F59" s="2">
        <f t="shared" si="7"/>
        <v>69565</v>
      </c>
      <c r="G59" s="38">
        <f t="shared" si="8"/>
        <v>-63423</v>
      </c>
    </row>
    <row r="60" spans="1:8" ht="13.5" customHeight="1" x14ac:dyDescent="0.2">
      <c r="A60" s="40" t="s">
        <v>42</v>
      </c>
      <c r="B60" s="2">
        <f>516190-385303</f>
        <v>130887</v>
      </c>
      <c r="C60" s="2">
        <f>461701-352591</f>
        <v>109110</v>
      </c>
      <c r="D60" s="2">
        <v>50200</v>
      </c>
      <c r="E60" s="2">
        <v>14360</v>
      </c>
      <c r="F60" s="2">
        <f t="shared" si="7"/>
        <v>64560</v>
      </c>
      <c r="G60" s="38">
        <f t="shared" si="8"/>
        <v>-66327</v>
      </c>
    </row>
    <row r="61" spans="1:8" ht="13.5" customHeight="1" x14ac:dyDescent="0.2">
      <c r="A61" s="45" t="s">
        <v>9</v>
      </c>
      <c r="B61" s="42">
        <f>SUM(B57:B60)</f>
        <v>516190</v>
      </c>
      <c r="C61" s="42">
        <f>SUM(C57:C60)</f>
        <v>461701</v>
      </c>
      <c r="D61" s="42">
        <v>255011</v>
      </c>
      <c r="E61" s="42">
        <f>SUM(E57:E60)</f>
        <v>47072</v>
      </c>
      <c r="F61" s="42">
        <f t="shared" si="7"/>
        <v>302083</v>
      </c>
      <c r="G61" s="43">
        <f t="shared" si="8"/>
        <v>-214107</v>
      </c>
    </row>
    <row r="62" spans="1:8" ht="13.5" customHeight="1" x14ac:dyDescent="0.2">
      <c r="A62" s="44" t="s">
        <v>35</v>
      </c>
      <c r="B62" s="3"/>
      <c r="C62" s="3"/>
      <c r="D62" s="3"/>
      <c r="E62" s="3"/>
      <c r="F62" s="2"/>
      <c r="G62" s="38"/>
    </row>
    <row r="63" spans="1:8" ht="13.5" customHeight="1" x14ac:dyDescent="0.2">
      <c r="A63" s="40" t="s">
        <v>45</v>
      </c>
      <c r="B63" s="2">
        <v>130324</v>
      </c>
      <c r="C63" s="2">
        <v>124996</v>
      </c>
      <c r="D63" s="2">
        <v>83889</v>
      </c>
      <c r="E63" s="2">
        <v>6213</v>
      </c>
      <c r="F63" s="2">
        <f t="shared" si="7"/>
        <v>90102</v>
      </c>
      <c r="G63" s="38">
        <f t="shared" si="8"/>
        <v>-40222</v>
      </c>
    </row>
    <row r="64" spans="1:8" ht="13.5" customHeight="1" x14ac:dyDescent="0.2">
      <c r="A64" s="40" t="s">
        <v>40</v>
      </c>
      <c r="B64" s="2">
        <v>127061</v>
      </c>
      <c r="C64" s="2">
        <f>B64-E64</f>
        <v>114414</v>
      </c>
      <c r="D64" s="2">
        <v>85690</v>
      </c>
      <c r="E64" s="2">
        <v>12647</v>
      </c>
      <c r="F64" s="2">
        <f t="shared" si="7"/>
        <v>98337</v>
      </c>
      <c r="G64" s="38">
        <f t="shared" si="8"/>
        <v>-28724</v>
      </c>
    </row>
    <row r="65" spans="1:7" ht="13.5" customHeight="1" x14ac:dyDescent="0.2">
      <c r="A65" s="40" t="s">
        <v>41</v>
      </c>
      <c r="B65" s="2">
        <v>126777</v>
      </c>
      <c r="C65" s="2">
        <f>B65-E65</f>
        <v>114543</v>
      </c>
      <c r="D65" s="2">
        <v>65944</v>
      </c>
      <c r="E65" s="2">
        <v>12234</v>
      </c>
      <c r="F65" s="2">
        <f t="shared" si="7"/>
        <v>78178</v>
      </c>
      <c r="G65" s="38">
        <f t="shared" si="8"/>
        <v>-48599</v>
      </c>
    </row>
    <row r="66" spans="1:7" ht="13.5" customHeight="1" x14ac:dyDescent="0.2">
      <c r="A66" s="40" t="s">
        <v>42</v>
      </c>
      <c r="B66" s="2">
        <f>B67-B65-B64-B63</f>
        <v>132865</v>
      </c>
      <c r="C66" s="2">
        <f>B66-E66</f>
        <v>126439</v>
      </c>
      <c r="D66" s="2">
        <v>50318</v>
      </c>
      <c r="E66" s="2">
        <f>E67-E65-E64-E63</f>
        <v>6426</v>
      </c>
      <c r="F66" s="2">
        <f t="shared" si="7"/>
        <v>56744</v>
      </c>
      <c r="G66" s="38">
        <f t="shared" si="8"/>
        <v>-76121</v>
      </c>
    </row>
    <row r="67" spans="1:7" ht="13.5" customHeight="1" x14ac:dyDescent="0.2">
      <c r="A67" s="45" t="s">
        <v>9</v>
      </c>
      <c r="B67" s="42">
        <v>517027</v>
      </c>
      <c r="C67" s="42">
        <f>SUM(C63:C66)</f>
        <v>480392</v>
      </c>
      <c r="D67" s="42">
        <v>285841</v>
      </c>
      <c r="E67" s="42">
        <v>37520</v>
      </c>
      <c r="F67" s="42">
        <f t="shared" si="7"/>
        <v>323361</v>
      </c>
      <c r="G67" s="43">
        <f t="shared" si="8"/>
        <v>-193666</v>
      </c>
    </row>
    <row r="68" spans="1:7" ht="13.5" customHeight="1" x14ac:dyDescent="0.2">
      <c r="A68" s="44" t="s">
        <v>36</v>
      </c>
      <c r="B68" s="3"/>
      <c r="C68" s="3"/>
      <c r="D68" s="3"/>
      <c r="E68" s="3"/>
      <c r="F68" s="2"/>
      <c r="G68" s="38"/>
    </row>
    <row r="69" spans="1:7" ht="13.5" customHeight="1" x14ac:dyDescent="0.2">
      <c r="A69" s="40" t="s">
        <v>45</v>
      </c>
      <c r="B69" s="2">
        <v>120113</v>
      </c>
      <c r="C69" s="2">
        <v>108255</v>
      </c>
      <c r="D69" s="2">
        <v>93429</v>
      </c>
      <c r="E69" s="2">
        <v>6389</v>
      </c>
      <c r="F69" s="2">
        <f t="shared" si="7"/>
        <v>99818</v>
      </c>
      <c r="G69" s="38">
        <f t="shared" si="8"/>
        <v>-20295</v>
      </c>
    </row>
    <row r="70" spans="1:7" ht="13.5" customHeight="1" x14ac:dyDescent="0.2">
      <c r="A70" s="40" t="s">
        <v>40</v>
      </c>
      <c r="B70" s="2">
        <v>135464</v>
      </c>
      <c r="C70" s="2">
        <v>123178</v>
      </c>
      <c r="D70" s="2">
        <v>87876</v>
      </c>
      <c r="E70" s="2">
        <v>6054</v>
      </c>
      <c r="F70" s="2">
        <f t="shared" si="7"/>
        <v>93930</v>
      </c>
      <c r="G70" s="38">
        <f t="shared" si="8"/>
        <v>-41534</v>
      </c>
    </row>
    <row r="71" spans="1:7" ht="13.5" customHeight="1" x14ac:dyDescent="0.2">
      <c r="A71" s="40" t="s">
        <v>41</v>
      </c>
      <c r="B71" s="2">
        <v>132803</v>
      </c>
      <c r="C71" s="2">
        <v>118827</v>
      </c>
      <c r="D71" s="2">
        <v>81127</v>
      </c>
      <c r="E71" s="2">
        <v>7261</v>
      </c>
      <c r="F71" s="2">
        <f t="shared" si="7"/>
        <v>88388</v>
      </c>
      <c r="G71" s="38">
        <f t="shared" si="8"/>
        <v>-44415</v>
      </c>
    </row>
    <row r="72" spans="1:7" ht="13.5" customHeight="1" x14ac:dyDescent="0.2">
      <c r="A72" s="40" t="s">
        <v>42</v>
      </c>
      <c r="B72" s="2">
        <v>122734</v>
      </c>
      <c r="C72" s="2">
        <v>118902</v>
      </c>
      <c r="D72" s="2">
        <v>44669</v>
      </c>
      <c r="E72" s="2">
        <v>8441</v>
      </c>
      <c r="F72" s="2">
        <f t="shared" si="7"/>
        <v>53110</v>
      </c>
      <c r="G72" s="38">
        <f t="shared" si="8"/>
        <v>-69624</v>
      </c>
    </row>
    <row r="73" spans="1:7" ht="13.5" customHeight="1" x14ac:dyDescent="0.2">
      <c r="A73" s="45" t="s">
        <v>9</v>
      </c>
      <c r="B73" s="42">
        <f>SUM(B69:B72)</f>
        <v>511114</v>
      </c>
      <c r="C73" s="42">
        <f>SUM(C69:C72)</f>
        <v>469162</v>
      </c>
      <c r="D73" s="42">
        <v>307101</v>
      </c>
      <c r="E73" s="42">
        <f>SUM(E69:E72)</f>
        <v>28145</v>
      </c>
      <c r="F73" s="42">
        <f t="shared" si="7"/>
        <v>335246</v>
      </c>
      <c r="G73" s="43">
        <f t="shared" si="8"/>
        <v>-175868</v>
      </c>
    </row>
    <row r="74" spans="1:7" ht="13.5" customHeight="1" x14ac:dyDescent="0.2">
      <c r="A74" s="44" t="s">
        <v>37</v>
      </c>
      <c r="B74" s="3"/>
      <c r="C74" s="3"/>
      <c r="D74" s="3"/>
      <c r="E74" s="3"/>
      <c r="F74" s="2"/>
      <c r="G74" s="38"/>
    </row>
    <row r="75" spans="1:7" ht="13.5" customHeight="1" x14ac:dyDescent="0.2">
      <c r="A75" s="40" t="s">
        <v>45</v>
      </c>
      <c r="B75" s="2">
        <v>142045</v>
      </c>
      <c r="C75" s="2">
        <f>40359+38853+36438</f>
        <v>115650</v>
      </c>
      <c r="D75" s="2">
        <v>93162</v>
      </c>
      <c r="E75" s="2">
        <f>3414+4486+2415</f>
        <v>10315</v>
      </c>
      <c r="F75" s="2">
        <f t="shared" si="7"/>
        <v>103477</v>
      </c>
      <c r="G75" s="38">
        <f t="shared" si="8"/>
        <v>-38568</v>
      </c>
    </row>
    <row r="76" spans="1:7" ht="13.5" customHeight="1" x14ac:dyDescent="0.2">
      <c r="A76" s="40" t="s">
        <v>40</v>
      </c>
      <c r="B76" s="2">
        <v>144580</v>
      </c>
      <c r="C76" s="2">
        <f>43861+47761+40443</f>
        <v>132065</v>
      </c>
      <c r="D76" s="2">
        <v>96004</v>
      </c>
      <c r="E76" s="2">
        <v>8713</v>
      </c>
      <c r="F76" s="2">
        <f t="shared" si="7"/>
        <v>104717</v>
      </c>
      <c r="G76" s="38">
        <f t="shared" si="8"/>
        <v>-39863</v>
      </c>
    </row>
    <row r="77" spans="1:7" ht="13.5" customHeight="1" x14ac:dyDescent="0.2">
      <c r="A77" s="40" t="s">
        <v>41</v>
      </c>
      <c r="B77" s="2">
        <v>152515</v>
      </c>
      <c r="C77" s="2">
        <v>129601</v>
      </c>
      <c r="D77" s="2">
        <v>82114</v>
      </c>
      <c r="E77" s="2">
        <f>1680+2743+1519</f>
        <v>5942</v>
      </c>
      <c r="F77" s="2">
        <f t="shared" si="7"/>
        <v>88056</v>
      </c>
      <c r="G77" s="38">
        <f t="shared" si="8"/>
        <v>-64459</v>
      </c>
    </row>
    <row r="78" spans="1:7" ht="13.5" customHeight="1" x14ac:dyDescent="0.2">
      <c r="A78" s="40" t="s">
        <v>42</v>
      </c>
      <c r="B78" s="2">
        <v>140875</v>
      </c>
      <c r="C78" s="2">
        <f>44432+38329+45889</f>
        <v>128650</v>
      </c>
      <c r="D78" s="2">
        <v>46836</v>
      </c>
      <c r="E78" s="2">
        <v>9854</v>
      </c>
      <c r="F78" s="2">
        <f t="shared" si="7"/>
        <v>56690</v>
      </c>
      <c r="G78" s="38">
        <f t="shared" si="8"/>
        <v>-84185</v>
      </c>
    </row>
    <row r="79" spans="1:7" ht="13.5" customHeight="1" x14ac:dyDescent="0.2">
      <c r="A79" s="45" t="s">
        <v>9</v>
      </c>
      <c r="B79" s="42">
        <f>SUM(B75:B78)</f>
        <v>580015</v>
      </c>
      <c r="C79" s="42">
        <f>SUM(C75:C78)</f>
        <v>505966</v>
      </c>
      <c r="D79" s="42">
        <v>318116</v>
      </c>
      <c r="E79" s="42">
        <f>SUM(E75:E78)</f>
        <v>34824</v>
      </c>
      <c r="F79" s="42">
        <f t="shared" si="7"/>
        <v>352940</v>
      </c>
      <c r="G79" s="43">
        <f t="shared" si="8"/>
        <v>-227075</v>
      </c>
    </row>
    <row r="80" spans="1:7" ht="13.5" customHeight="1" x14ac:dyDescent="0.2">
      <c r="A80" s="44" t="s">
        <v>38</v>
      </c>
      <c r="B80" s="3"/>
      <c r="C80" s="3"/>
      <c r="D80" s="3"/>
      <c r="E80" s="3"/>
      <c r="F80" s="2"/>
      <c r="G80" s="38"/>
    </row>
    <row r="81" spans="1:7" ht="13.5" customHeight="1" x14ac:dyDescent="0.2">
      <c r="A81" s="40" t="s">
        <v>45</v>
      </c>
      <c r="B81" s="2">
        <v>157250</v>
      </c>
      <c r="C81" s="2">
        <v>145929</v>
      </c>
      <c r="D81" s="2">
        <v>93708</v>
      </c>
      <c r="E81" s="2">
        <v>6210</v>
      </c>
      <c r="F81" s="2">
        <f t="shared" si="7"/>
        <v>99918</v>
      </c>
      <c r="G81" s="38">
        <f t="shared" si="8"/>
        <v>-57332</v>
      </c>
    </row>
    <row r="82" spans="1:7" ht="13.5" customHeight="1" x14ac:dyDescent="0.2">
      <c r="A82" s="40" t="s">
        <v>40</v>
      </c>
      <c r="B82" s="2">
        <v>150217</v>
      </c>
      <c r="C82" s="2">
        <v>135790</v>
      </c>
      <c r="D82" s="2">
        <v>92314</v>
      </c>
      <c r="E82" s="2">
        <v>4636</v>
      </c>
      <c r="F82" s="2">
        <f t="shared" si="7"/>
        <v>96950</v>
      </c>
      <c r="G82" s="38">
        <f t="shared" si="8"/>
        <v>-53267</v>
      </c>
    </row>
    <row r="83" spans="1:7" ht="13.5" customHeight="1" x14ac:dyDescent="0.2">
      <c r="A83" s="40" t="s">
        <v>41</v>
      </c>
      <c r="B83" s="2">
        <v>142853</v>
      </c>
      <c r="C83" s="2">
        <v>131011</v>
      </c>
      <c r="D83" s="2">
        <v>76774</v>
      </c>
      <c r="E83" s="2">
        <v>9247</v>
      </c>
      <c r="F83" s="2">
        <f t="shared" si="7"/>
        <v>86021</v>
      </c>
      <c r="G83" s="38">
        <f t="shared" si="8"/>
        <v>-56832</v>
      </c>
    </row>
    <row r="84" spans="1:7" ht="13.5" customHeight="1" x14ac:dyDescent="0.2">
      <c r="A84" s="40" t="s">
        <v>42</v>
      </c>
      <c r="B84" s="2">
        <v>144747</v>
      </c>
      <c r="C84" s="2">
        <v>133415</v>
      </c>
      <c r="D84" s="2">
        <v>49863</v>
      </c>
      <c r="E84" s="2">
        <v>11515</v>
      </c>
      <c r="F84" s="2">
        <f t="shared" si="7"/>
        <v>61378</v>
      </c>
      <c r="G84" s="38">
        <f t="shared" si="8"/>
        <v>-83369</v>
      </c>
    </row>
    <row r="85" spans="1:7" ht="13.5" customHeight="1" x14ac:dyDescent="0.2">
      <c r="A85" s="45" t="s">
        <v>9</v>
      </c>
      <c r="B85" s="42">
        <f>SUM(B81:B84)</f>
        <v>595067</v>
      </c>
      <c r="C85" s="42">
        <f>SUM(C81:C84)</f>
        <v>546145</v>
      </c>
      <c r="D85" s="42">
        <v>312659</v>
      </c>
      <c r="E85" s="42">
        <f>SUM(E81:E84)</f>
        <v>31608</v>
      </c>
      <c r="F85" s="42">
        <f t="shared" si="7"/>
        <v>344267</v>
      </c>
      <c r="G85" s="43">
        <f t="shared" si="8"/>
        <v>-250800</v>
      </c>
    </row>
    <row r="86" spans="1:7" ht="13.5" customHeight="1" x14ac:dyDescent="0.2">
      <c r="A86" s="46" t="s">
        <v>39</v>
      </c>
      <c r="B86" s="3"/>
      <c r="C86" s="3"/>
      <c r="D86" s="3"/>
      <c r="E86" s="3"/>
      <c r="F86" s="2"/>
      <c r="G86" s="38"/>
    </row>
    <row r="87" spans="1:7" ht="13.5" customHeight="1" x14ac:dyDescent="0.2">
      <c r="A87" s="40" t="s">
        <v>45</v>
      </c>
      <c r="B87" s="2">
        <v>180094</v>
      </c>
      <c r="C87" s="2">
        <v>154087</v>
      </c>
      <c r="D87" s="2">
        <v>102870</v>
      </c>
      <c r="E87" s="2">
        <v>12250</v>
      </c>
      <c r="F87" s="2">
        <f t="shared" si="7"/>
        <v>115120</v>
      </c>
      <c r="G87" s="38">
        <f t="shared" si="8"/>
        <v>-64974</v>
      </c>
    </row>
    <row r="88" spans="1:7" ht="13.5" customHeight="1" x14ac:dyDescent="0.2">
      <c r="A88" s="40" t="s">
        <v>40</v>
      </c>
      <c r="B88" s="2">
        <v>189738</v>
      </c>
      <c r="C88" s="2">
        <v>157842</v>
      </c>
      <c r="D88" s="2">
        <v>83173</v>
      </c>
      <c r="E88" s="2">
        <v>9926</v>
      </c>
      <c r="F88" s="2">
        <f t="shared" si="7"/>
        <v>93099</v>
      </c>
      <c r="G88" s="38">
        <f t="shared" si="8"/>
        <v>-96639</v>
      </c>
    </row>
    <row r="89" spans="1:7" ht="13.5" customHeight="1" x14ac:dyDescent="0.2">
      <c r="A89" s="40" t="s">
        <v>41</v>
      </c>
      <c r="B89" s="2">
        <v>171609</v>
      </c>
      <c r="C89" s="2">
        <v>158170</v>
      </c>
      <c r="D89" s="2">
        <v>97804</v>
      </c>
      <c r="E89" s="2">
        <v>5013</v>
      </c>
      <c r="F89" s="2">
        <f t="shared" si="7"/>
        <v>102817</v>
      </c>
      <c r="G89" s="38">
        <f t="shared" si="8"/>
        <v>-68792</v>
      </c>
    </row>
    <row r="90" spans="1:7" ht="13.5" customHeight="1" x14ac:dyDescent="0.2">
      <c r="A90" s="40" t="s">
        <v>42</v>
      </c>
      <c r="B90" s="2">
        <v>205120</v>
      </c>
      <c r="C90" s="2">
        <v>162595</v>
      </c>
      <c r="D90" s="2">
        <v>79602</v>
      </c>
      <c r="E90" s="2">
        <v>5686</v>
      </c>
      <c r="F90" s="2">
        <f t="shared" si="7"/>
        <v>85288</v>
      </c>
      <c r="G90" s="38">
        <f t="shared" si="8"/>
        <v>-119832</v>
      </c>
    </row>
    <row r="91" spans="1:7" ht="13.5" customHeight="1" x14ac:dyDescent="0.2">
      <c r="A91" s="45" t="s">
        <v>9</v>
      </c>
      <c r="B91" s="42">
        <f>SUM(B87:B90)</f>
        <v>746561</v>
      </c>
      <c r="C91" s="42">
        <f>SUM(C87:C90)</f>
        <v>632694</v>
      </c>
      <c r="D91" s="42">
        <v>363449</v>
      </c>
      <c r="E91" s="42">
        <f>SUM(E87:E90)</f>
        <v>32875</v>
      </c>
      <c r="F91" s="42">
        <f t="shared" si="7"/>
        <v>396324</v>
      </c>
      <c r="G91" s="43">
        <f t="shared" si="8"/>
        <v>-350237</v>
      </c>
    </row>
    <row r="92" spans="1:7" ht="16.5" customHeight="1" x14ac:dyDescent="0.2">
      <c r="A92" s="46">
        <v>2000</v>
      </c>
      <c r="B92" s="3" t="s">
        <v>0</v>
      </c>
      <c r="C92" s="3" t="s">
        <v>0</v>
      </c>
      <c r="D92" s="3"/>
      <c r="E92" s="3"/>
      <c r="F92" s="2"/>
      <c r="G92" s="38"/>
    </row>
    <row r="93" spans="1:7" ht="13.5" customHeight="1" x14ac:dyDescent="0.2">
      <c r="A93" s="40" t="s">
        <v>45</v>
      </c>
      <c r="B93" s="2">
        <v>276388</v>
      </c>
      <c r="C93" s="2">
        <v>208211</v>
      </c>
      <c r="D93" s="2">
        <v>86881</v>
      </c>
      <c r="E93" s="2">
        <v>6594</v>
      </c>
      <c r="F93" s="2">
        <f t="shared" si="7"/>
        <v>93475</v>
      </c>
      <c r="G93" s="38">
        <f t="shared" si="8"/>
        <v>-182913</v>
      </c>
    </row>
    <row r="94" spans="1:7" ht="13.5" customHeight="1" x14ac:dyDescent="0.2">
      <c r="A94" s="40" t="s">
        <v>40</v>
      </c>
      <c r="B94" s="2">
        <v>235344</v>
      </c>
      <c r="C94" s="2">
        <v>201025</v>
      </c>
      <c r="D94" s="2">
        <v>121596</v>
      </c>
      <c r="E94" s="2">
        <v>6728</v>
      </c>
      <c r="F94" s="2">
        <f t="shared" si="7"/>
        <v>128324</v>
      </c>
      <c r="G94" s="38">
        <f t="shared" si="8"/>
        <v>-107020</v>
      </c>
    </row>
    <row r="95" spans="1:7" ht="13.5" customHeight="1" x14ac:dyDescent="0.2">
      <c r="A95" s="40" t="s">
        <v>41</v>
      </c>
      <c r="B95" s="2">
        <v>254921</v>
      </c>
      <c r="C95" s="2">
        <v>187117</v>
      </c>
      <c r="D95" s="2">
        <v>84681</v>
      </c>
      <c r="E95" s="2">
        <v>7748</v>
      </c>
      <c r="F95" s="2">
        <f t="shared" si="7"/>
        <v>92429</v>
      </c>
      <c r="G95" s="38">
        <f t="shared" si="8"/>
        <v>-162492</v>
      </c>
    </row>
    <row r="96" spans="1:7" ht="13.5" customHeight="1" x14ac:dyDescent="0.2">
      <c r="A96" s="40" t="s">
        <v>42</v>
      </c>
      <c r="B96" s="2">
        <v>263017</v>
      </c>
      <c r="C96" s="2">
        <v>191259</v>
      </c>
      <c r="D96" s="2">
        <v>71969</v>
      </c>
      <c r="E96" s="2">
        <v>5386</v>
      </c>
      <c r="F96" s="2">
        <f t="shared" si="7"/>
        <v>77355</v>
      </c>
      <c r="G96" s="38">
        <f t="shared" si="8"/>
        <v>-185662</v>
      </c>
    </row>
    <row r="97" spans="1:7" ht="13.5" customHeight="1" x14ac:dyDescent="0.2">
      <c r="A97" s="45" t="s">
        <v>9</v>
      </c>
      <c r="B97" s="42">
        <f>SUM(B93:B96)</f>
        <v>1029670</v>
      </c>
      <c r="C97" s="42">
        <f>SUM(C93:C96)</f>
        <v>787612</v>
      </c>
      <c r="D97" s="42">
        <v>365127</v>
      </c>
      <c r="E97" s="42">
        <f>SUM(E93:E96)</f>
        <v>26456</v>
      </c>
      <c r="F97" s="42">
        <f t="shared" si="7"/>
        <v>391583</v>
      </c>
      <c r="G97" s="43">
        <f t="shared" si="8"/>
        <v>-638087</v>
      </c>
    </row>
    <row r="98" spans="1:7" ht="13.5" customHeight="1" x14ac:dyDescent="0.2">
      <c r="A98" s="46">
        <v>2001</v>
      </c>
      <c r="B98" s="3" t="s">
        <v>0</v>
      </c>
      <c r="C98" s="3" t="s">
        <v>0</v>
      </c>
      <c r="D98" s="3"/>
      <c r="E98" s="3"/>
      <c r="F98" s="2"/>
      <c r="G98" s="38"/>
    </row>
    <row r="99" spans="1:7" ht="13.5" customHeight="1" x14ac:dyDescent="0.2">
      <c r="A99" s="40" t="s">
        <v>45</v>
      </c>
      <c r="B99" s="2">
        <v>239460</v>
      </c>
      <c r="C99" s="2">
        <v>186071</v>
      </c>
      <c r="D99" s="2">
        <v>89772.092640000003</v>
      </c>
      <c r="E99" s="2">
        <v>3801</v>
      </c>
      <c r="F99" s="2">
        <f>D99+E99</f>
        <v>93573.092640000003</v>
      </c>
      <c r="G99" s="38">
        <f t="shared" si="8"/>
        <v>-145886.90736000001</v>
      </c>
    </row>
    <row r="100" spans="1:7" ht="13.5" customHeight="1" x14ac:dyDescent="0.2">
      <c r="A100" s="40" t="s">
        <v>40</v>
      </c>
      <c r="B100" s="2">
        <v>257376</v>
      </c>
      <c r="C100" s="2">
        <v>172897</v>
      </c>
      <c r="D100" s="2">
        <v>95929.052070000005</v>
      </c>
      <c r="E100" s="2">
        <v>3911</v>
      </c>
      <c r="F100" s="2">
        <f t="shared" si="7"/>
        <v>99840.052070000005</v>
      </c>
      <c r="G100" s="38">
        <f t="shared" si="8"/>
        <v>-157535.94792999999</v>
      </c>
    </row>
    <row r="101" spans="1:7" ht="13.5" customHeight="1" x14ac:dyDescent="0.2">
      <c r="A101" s="40" t="s">
        <v>41</v>
      </c>
      <c r="B101" s="2">
        <v>272134</v>
      </c>
      <c r="C101" s="2">
        <v>183760</v>
      </c>
      <c r="D101" s="2">
        <v>86474.363939999996</v>
      </c>
      <c r="E101" s="2">
        <v>4950</v>
      </c>
      <c r="F101" s="2">
        <f t="shared" si="7"/>
        <v>91424.363939999996</v>
      </c>
      <c r="G101" s="38">
        <f t="shared" si="8"/>
        <v>-180709.63605999999</v>
      </c>
    </row>
    <row r="102" spans="1:7" ht="13.5" customHeight="1" x14ac:dyDescent="0.2">
      <c r="A102" s="40" t="s">
        <v>42</v>
      </c>
      <c r="B102" s="2">
        <v>252957</v>
      </c>
      <c r="C102" s="2">
        <v>362603</v>
      </c>
      <c r="D102" s="2">
        <v>48833.602310000002</v>
      </c>
      <c r="E102" s="2">
        <v>3633</v>
      </c>
      <c r="F102" s="2">
        <f t="shared" si="7"/>
        <v>52466.602310000002</v>
      </c>
      <c r="G102" s="38">
        <f t="shared" si="8"/>
        <v>-200490.39769000001</v>
      </c>
    </row>
    <row r="103" spans="1:7" ht="13.5" customHeight="1" x14ac:dyDescent="0.2">
      <c r="A103" s="45" t="s">
        <v>9</v>
      </c>
      <c r="B103" s="42">
        <f>SUM(B99:B102)</f>
        <v>1021927</v>
      </c>
      <c r="C103" s="42">
        <f>SUM(C99:C102)</f>
        <v>905331</v>
      </c>
      <c r="D103" s="42">
        <v>321009.11096000002</v>
      </c>
      <c r="E103" s="42">
        <f>SUM(E99:E102)</f>
        <v>16295</v>
      </c>
      <c r="F103" s="42">
        <f t="shared" si="7"/>
        <v>337304.11096000002</v>
      </c>
      <c r="G103" s="43">
        <f t="shared" si="8"/>
        <v>-684622.88904000004</v>
      </c>
    </row>
  </sheetData>
  <mergeCells count="2">
    <mergeCell ref="D4:E4"/>
    <mergeCell ref="B4:C4"/>
  </mergeCells>
  <phoneticPr fontId="0" type="noConversion"/>
  <printOptions horizontalCentered="1"/>
  <pageMargins left="0" right="0" top="0.5" bottom="0" header="0.5" footer="0.2"/>
  <pageSetup scale="80" orientation="portrait" r:id="rId1"/>
  <headerFooter alignWithMargins="0">
    <oddHeader xml:space="preserve">&amp;C
</oddHeader>
    <oddFooter>&amp;C&amp;"Arial,Regular"&amp;P</oddFooter>
  </headerFooter>
  <rowBreaks count="1" manualBreakCount="1">
    <brk id="49" max="16383" man="1"/>
  </rowBreaks>
  <ignoredErrors>
    <ignoredError sqref="A23:A25 A7:A11 A12:A16 A17:A21 A22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transitionEvaluation="1"/>
  <dimension ref="A1:I73"/>
  <sheetViews>
    <sheetView showGridLines="0" zoomScaleNormal="100" workbookViewId="0">
      <pane xSplit="1" ySplit="6" topLeftCell="B28" activePane="bottomRight" state="frozen"/>
      <selection pane="topRight" activeCell="B1" sqref="B1"/>
      <selection pane="bottomLeft" activeCell="A7" sqref="A7"/>
      <selection pane="bottomRight" activeCell="F57" sqref="F57"/>
    </sheetView>
  </sheetViews>
  <sheetFormatPr defaultColWidth="9.625" defaultRowHeight="12" x14ac:dyDescent="0.15"/>
  <cols>
    <col min="1" max="1" width="12" style="11" customWidth="1"/>
    <col min="2" max="7" width="11.5" style="11" customWidth="1"/>
    <col min="8" max="8" width="12.5" style="11" customWidth="1"/>
    <col min="9" max="9" width="12.625" style="11" customWidth="1"/>
    <col min="10" max="16384" width="9.625" style="11"/>
  </cols>
  <sheetData>
    <row r="1" spans="1:9" ht="18" customHeight="1" x14ac:dyDescent="0.15">
      <c r="A1" s="55" t="s">
        <v>67</v>
      </c>
      <c r="B1" s="55"/>
      <c r="C1" s="55"/>
      <c r="D1" s="55"/>
      <c r="E1" s="55"/>
      <c r="F1" s="55"/>
      <c r="G1" s="55"/>
      <c r="H1" s="55"/>
    </row>
    <row r="2" spans="1:9" ht="12.75" customHeight="1" x14ac:dyDescent="0.15">
      <c r="A2" s="55"/>
      <c r="B2" s="55"/>
      <c r="C2" s="55"/>
      <c r="D2" s="55"/>
      <c r="E2" s="55"/>
      <c r="F2" s="55"/>
      <c r="G2" s="55"/>
      <c r="H2" s="55"/>
    </row>
    <row r="3" spans="1:9" ht="12.75" customHeight="1" x14ac:dyDescent="0.2">
      <c r="A3" s="10"/>
      <c r="B3" s="10"/>
      <c r="C3" s="10"/>
      <c r="D3" s="10"/>
      <c r="E3" s="10"/>
      <c r="F3" s="10"/>
      <c r="G3" s="10"/>
      <c r="H3" s="54" t="s">
        <v>47</v>
      </c>
      <c r="I3" s="10"/>
    </row>
    <row r="4" spans="1:9" ht="15.75" customHeight="1" x14ac:dyDescent="0.2">
      <c r="A4" s="12"/>
      <c r="B4" s="73" t="s">
        <v>56</v>
      </c>
      <c r="C4" s="75"/>
      <c r="D4" s="73" t="s">
        <v>55</v>
      </c>
      <c r="E4" s="74"/>
      <c r="F4" s="75"/>
      <c r="G4" s="26"/>
      <c r="H4" s="64"/>
      <c r="I4" s="10"/>
    </row>
    <row r="5" spans="1:9" ht="14.25" customHeight="1" x14ac:dyDescent="0.2">
      <c r="A5" s="20"/>
      <c r="B5" s="58" t="s">
        <v>1</v>
      </c>
      <c r="C5" s="63" t="s">
        <v>3</v>
      </c>
      <c r="D5" s="58" t="s">
        <v>4</v>
      </c>
      <c r="E5" s="15" t="s">
        <v>0</v>
      </c>
      <c r="F5" s="20"/>
      <c r="G5" s="20" t="s">
        <v>5</v>
      </c>
      <c r="H5" s="58" t="s">
        <v>51</v>
      </c>
      <c r="I5" s="10"/>
    </row>
    <row r="6" spans="1:9" ht="13.5" customHeight="1" x14ac:dyDescent="0.2">
      <c r="A6" s="19" t="s">
        <v>6</v>
      </c>
      <c r="B6" s="16" t="s">
        <v>49</v>
      </c>
      <c r="C6" s="21" t="s">
        <v>2</v>
      </c>
      <c r="D6" s="16" t="s">
        <v>7</v>
      </c>
      <c r="E6" s="16" t="s">
        <v>8</v>
      </c>
      <c r="F6" s="19" t="s">
        <v>44</v>
      </c>
      <c r="G6" s="19" t="s">
        <v>9</v>
      </c>
      <c r="H6" s="65" t="s">
        <v>43</v>
      </c>
      <c r="I6" s="10"/>
    </row>
    <row r="7" spans="1:9" ht="17.25" customHeight="1" x14ac:dyDescent="0.2">
      <c r="A7" s="47" t="s">
        <v>46</v>
      </c>
      <c r="B7" s="48"/>
      <c r="C7" s="48"/>
      <c r="D7" s="48"/>
      <c r="E7" s="48"/>
      <c r="F7" s="48"/>
      <c r="G7" s="48"/>
      <c r="H7" s="48"/>
      <c r="I7" s="10"/>
    </row>
    <row r="8" spans="1:9" ht="13.5" customHeight="1" x14ac:dyDescent="0.2">
      <c r="A8" s="40" t="s">
        <v>45</v>
      </c>
      <c r="B8" s="2">
        <v>227074</v>
      </c>
      <c r="C8" s="2">
        <v>148115</v>
      </c>
      <c r="D8" s="2">
        <v>66734.320300000007</v>
      </c>
      <c r="E8" s="2">
        <f>4.44717511*1000</f>
        <v>4447.1751100000001</v>
      </c>
      <c r="F8" s="2">
        <v>34344.307359999999</v>
      </c>
      <c r="G8" s="2">
        <f>D8+E8+F8</f>
        <v>105525.80277000001</v>
      </c>
      <c r="H8" s="38">
        <f>G8-B8</f>
        <v>-121548.19722999999</v>
      </c>
      <c r="I8" s="2"/>
    </row>
    <row r="9" spans="1:9" ht="13.5" customHeight="1" x14ac:dyDescent="0.2">
      <c r="A9" s="40" t="s">
        <v>40</v>
      </c>
      <c r="B9" s="2">
        <v>269216</v>
      </c>
      <c r="C9" s="2">
        <v>111691</v>
      </c>
      <c r="D9" s="2">
        <v>61526.269359999998</v>
      </c>
      <c r="E9" s="2">
        <f>8.31714984*1000</f>
        <v>8317.14984</v>
      </c>
      <c r="F9" s="2">
        <v>56504.954959999995</v>
      </c>
      <c r="G9" s="2">
        <f>D9+E9+F9</f>
        <v>126348.37416000001</v>
      </c>
      <c r="H9" s="38">
        <f>G9-B9</f>
        <v>-142867.62583999999</v>
      </c>
      <c r="I9" s="2"/>
    </row>
    <row r="10" spans="1:9" ht="13.5" customHeight="1" x14ac:dyDescent="0.2">
      <c r="A10" s="40" t="s">
        <v>41</v>
      </c>
      <c r="B10" s="2">
        <v>250338</v>
      </c>
      <c r="C10" s="2">
        <v>164508</v>
      </c>
      <c r="D10" s="2">
        <v>95287.091</v>
      </c>
      <c r="E10" s="2">
        <f>4.98036743*1000</f>
        <v>4980.3674300000002</v>
      </c>
      <c r="F10" s="2">
        <v>59858.447820000009</v>
      </c>
      <c r="G10" s="2">
        <f>D10+E10+F10</f>
        <v>160125.90625</v>
      </c>
      <c r="H10" s="38">
        <f>G10-B10</f>
        <v>-90212.09375</v>
      </c>
      <c r="I10" s="2"/>
    </row>
    <row r="11" spans="1:9" ht="13.5" customHeight="1" x14ac:dyDescent="0.2">
      <c r="A11" s="40" t="s">
        <v>42</v>
      </c>
      <c r="B11" s="2">
        <v>302406</v>
      </c>
      <c r="C11" s="2">
        <v>189513</v>
      </c>
      <c r="D11" s="2">
        <v>73294.569999999992</v>
      </c>
      <c r="E11" s="2">
        <f>5.86507662*1000</f>
        <v>5865.0766199999998</v>
      </c>
      <c r="F11" s="2">
        <v>81936.411439999996</v>
      </c>
      <c r="G11" s="2">
        <f>D11+E11+F11</f>
        <v>161096.05805999998</v>
      </c>
      <c r="H11" s="38">
        <f>G11-B11</f>
        <v>-141309.94194000002</v>
      </c>
      <c r="I11" s="2"/>
    </row>
    <row r="12" spans="1:9" ht="13.5" customHeight="1" x14ac:dyDescent="0.2">
      <c r="A12" s="45" t="s">
        <v>9</v>
      </c>
      <c r="B12" s="42">
        <f>SUM(B8:B11)</f>
        <v>1049034</v>
      </c>
      <c r="C12" s="42">
        <f>SUM(C8:C11)</f>
        <v>613827</v>
      </c>
      <c r="D12" s="42">
        <f>SUM(D8:D11)</f>
        <v>296842.25066000002</v>
      </c>
      <c r="E12" s="42">
        <f>SUM(E8:E11)</f>
        <v>23609.769</v>
      </c>
      <c r="F12" s="42">
        <f>SUM(F8:F11)</f>
        <v>232644.12158000001</v>
      </c>
      <c r="G12" s="42">
        <f>D12+E12+F12</f>
        <v>553096.14124000003</v>
      </c>
      <c r="H12" s="43">
        <f>G12-B12</f>
        <v>-495937.85875999997</v>
      </c>
      <c r="I12" s="10"/>
    </row>
    <row r="13" spans="1:9" ht="13.5" customHeight="1" x14ac:dyDescent="0.2">
      <c r="A13" s="45">
        <v>2003</v>
      </c>
      <c r="B13" s="3"/>
      <c r="C13" s="3"/>
      <c r="D13" s="3"/>
      <c r="E13" s="3"/>
      <c r="F13" s="3"/>
      <c r="G13" s="3"/>
      <c r="H13" s="3"/>
      <c r="I13" s="10"/>
    </row>
    <row r="14" spans="1:9" ht="13.5" customHeight="1" x14ac:dyDescent="0.2">
      <c r="A14" s="40" t="s">
        <v>45</v>
      </c>
      <c r="B14" s="2">
        <v>260455</v>
      </c>
      <c r="C14" s="2">
        <v>215342</v>
      </c>
      <c r="D14" s="2">
        <v>98127.28946</v>
      </c>
      <c r="E14" s="2">
        <v>6068.2772500000001</v>
      </c>
      <c r="F14" s="2">
        <v>56920.005000000005</v>
      </c>
      <c r="G14" s="2">
        <f>D14+E14+F14</f>
        <v>161115.57170999999</v>
      </c>
      <c r="H14" s="38">
        <f>G14-B14</f>
        <v>-99339.428290000011</v>
      </c>
      <c r="I14" s="31"/>
    </row>
    <row r="15" spans="1:9" ht="13.5" customHeight="1" x14ac:dyDescent="0.2">
      <c r="A15" s="40" t="s">
        <v>40</v>
      </c>
      <c r="B15" s="2">
        <v>294659</v>
      </c>
      <c r="C15" s="2">
        <v>245083</v>
      </c>
      <c r="D15" s="2">
        <v>97218.038419999997</v>
      </c>
      <c r="E15" s="2">
        <v>11383.552699999998</v>
      </c>
      <c r="F15" s="2">
        <v>50848.635000000002</v>
      </c>
      <c r="G15" s="2">
        <f>D15+E15+F15</f>
        <v>159450.22612000001</v>
      </c>
      <c r="H15" s="38">
        <f>G15-B15</f>
        <v>-135208.77387999999</v>
      </c>
      <c r="I15" s="31"/>
    </row>
    <row r="16" spans="1:9" ht="13.5" customHeight="1" x14ac:dyDescent="0.2">
      <c r="A16" s="40" t="s">
        <v>41</v>
      </c>
      <c r="B16" s="2">
        <v>262131</v>
      </c>
      <c r="C16" s="2">
        <v>204798</v>
      </c>
      <c r="D16" s="2">
        <v>102810.83818000001</v>
      </c>
      <c r="E16" s="2">
        <v>13124.12925</v>
      </c>
      <c r="F16" s="2">
        <v>61006.273999999998</v>
      </c>
      <c r="G16" s="2">
        <f>D16+E16+F16</f>
        <v>176941.24142999999</v>
      </c>
      <c r="H16" s="38">
        <f>G16-B16</f>
        <v>-85189.758570000005</v>
      </c>
      <c r="I16" s="31"/>
    </row>
    <row r="17" spans="1:9" ht="13.5" customHeight="1" x14ac:dyDescent="0.2">
      <c r="A17" s="40" t="s">
        <v>42</v>
      </c>
      <c r="B17" s="2">
        <v>286929</v>
      </c>
      <c r="C17" s="2">
        <v>234888</v>
      </c>
      <c r="D17" s="2">
        <v>61502.000610000003</v>
      </c>
      <c r="E17" s="2">
        <v>4029.1402500000004</v>
      </c>
      <c r="F17" s="2">
        <v>67977.187999999995</v>
      </c>
      <c r="G17" s="2">
        <f>D17+E17+F17</f>
        <v>133508.32886000001</v>
      </c>
      <c r="H17" s="38">
        <f>G17-B17</f>
        <v>-153420.67113999999</v>
      </c>
      <c r="I17" s="31"/>
    </row>
    <row r="18" spans="1:9" ht="13.5" customHeight="1" x14ac:dyDescent="0.2">
      <c r="A18" s="45" t="s">
        <v>9</v>
      </c>
      <c r="B18" s="42">
        <f>SUM(B14:B17)</f>
        <v>1104174</v>
      </c>
      <c r="C18" s="42">
        <f>SUM(C14:C17)</f>
        <v>900111</v>
      </c>
      <c r="D18" s="42">
        <f>SUM(D14:D17)</f>
        <v>359658.16667000001</v>
      </c>
      <c r="E18" s="42">
        <f>SUM(E14:E17)</f>
        <v>34605.099449999994</v>
      </c>
      <c r="F18" s="42">
        <f>SUM(F14:F17)</f>
        <v>236752.10200000001</v>
      </c>
      <c r="G18" s="42">
        <f>D18+E18+F18</f>
        <v>631015.36812</v>
      </c>
      <c r="H18" s="43">
        <f>G18-B18</f>
        <v>-473158.63188</v>
      </c>
      <c r="I18" s="10"/>
    </row>
    <row r="19" spans="1:9" ht="13.5" customHeight="1" x14ac:dyDescent="0.2">
      <c r="A19" s="45">
        <v>2004</v>
      </c>
      <c r="B19" s="3"/>
      <c r="C19" s="3"/>
      <c r="D19" s="3"/>
      <c r="E19" s="3"/>
      <c r="F19" s="3"/>
      <c r="G19" s="3"/>
      <c r="H19" s="3"/>
      <c r="I19" s="10"/>
    </row>
    <row r="20" spans="1:9" ht="13.5" customHeight="1" x14ac:dyDescent="0.2">
      <c r="A20" s="40" t="s">
        <v>45</v>
      </c>
      <c r="B20" s="2">
        <v>227507</v>
      </c>
      <c r="C20" s="2">
        <v>192835</v>
      </c>
      <c r="D20" s="2">
        <v>94445.475079999989</v>
      </c>
      <c r="E20" s="2">
        <v>4385.7807700000003</v>
      </c>
      <c r="F20" s="2">
        <v>45148.69152</v>
      </c>
      <c r="G20" s="2">
        <f>D20+E20+F20</f>
        <v>143979.94736999998</v>
      </c>
      <c r="H20" s="38">
        <f>G20-B20</f>
        <v>-83527.05263000002</v>
      </c>
      <c r="I20" s="30"/>
    </row>
    <row r="21" spans="1:9" ht="13.5" customHeight="1" x14ac:dyDescent="0.2">
      <c r="A21" s="40" t="s">
        <v>40</v>
      </c>
      <c r="B21" s="2">
        <v>262717</v>
      </c>
      <c r="C21" s="2">
        <v>218443</v>
      </c>
      <c r="D21" s="2">
        <v>92822.094680000009</v>
      </c>
      <c r="E21" s="2">
        <v>9325.5369100000007</v>
      </c>
      <c r="F21" s="2">
        <v>48480.814259999999</v>
      </c>
      <c r="G21" s="2">
        <f>D21+E21+F21</f>
        <v>150628.44585000002</v>
      </c>
      <c r="H21" s="38">
        <f>G21-B21</f>
        <v>-112088.55414999998</v>
      </c>
      <c r="I21" s="30"/>
    </row>
    <row r="22" spans="1:9" ht="13.5" customHeight="1" x14ac:dyDescent="0.2">
      <c r="A22" s="40" t="s">
        <v>41</v>
      </c>
      <c r="B22" s="2">
        <v>255611</v>
      </c>
      <c r="C22" s="2">
        <v>215761</v>
      </c>
      <c r="D22" s="2">
        <v>104188.43560000001</v>
      </c>
      <c r="E22" s="2">
        <v>4669.0852400000003</v>
      </c>
      <c r="F22" s="2">
        <v>53683.143400000001</v>
      </c>
      <c r="G22" s="2">
        <f>D22+E22+F22</f>
        <v>162540.66424000001</v>
      </c>
      <c r="H22" s="38">
        <f>G22-B22</f>
        <v>-93070.335759999987</v>
      </c>
      <c r="I22" s="30"/>
    </row>
    <row r="23" spans="1:9" ht="13.5" customHeight="1" x14ac:dyDescent="0.2">
      <c r="A23" s="40" t="s">
        <v>42</v>
      </c>
      <c r="B23" s="2">
        <v>282218</v>
      </c>
      <c r="C23" s="2">
        <v>231024</v>
      </c>
      <c r="D23" s="2">
        <v>83344.549740000002</v>
      </c>
      <c r="E23" s="2">
        <v>4728.1565199999995</v>
      </c>
      <c r="F23" s="2">
        <v>71553.477740000002</v>
      </c>
      <c r="G23" s="2">
        <f>D23+E23+F23</f>
        <v>159626.18400000001</v>
      </c>
      <c r="H23" s="38">
        <f>G23-B23</f>
        <v>-122591.81599999999</v>
      </c>
      <c r="I23" s="30"/>
    </row>
    <row r="24" spans="1:9" ht="13.5" customHeight="1" x14ac:dyDescent="0.2">
      <c r="A24" s="45" t="s">
        <v>9</v>
      </c>
      <c r="B24" s="42">
        <f>SUM(B20:B23)</f>
        <v>1028053</v>
      </c>
      <c r="C24" s="42">
        <f>SUM(C20:C23)</f>
        <v>858063</v>
      </c>
      <c r="D24" s="42">
        <f>SUM(D20:D23)</f>
        <v>374800.5551</v>
      </c>
      <c r="E24" s="42">
        <f>SUM(E20:E23)</f>
        <v>23108.559440000001</v>
      </c>
      <c r="F24" s="42">
        <f>SUM(F20:F23)</f>
        <v>218866.12692000001</v>
      </c>
      <c r="G24" s="42">
        <f>D24+E24+F24</f>
        <v>616775.24145999993</v>
      </c>
      <c r="H24" s="43">
        <f>SUM(H20:H23)</f>
        <v>-411277.75853999995</v>
      </c>
      <c r="I24" s="10"/>
    </row>
    <row r="25" spans="1:9" ht="13.5" customHeight="1" x14ac:dyDescent="0.2">
      <c r="A25" s="45">
        <v>2005</v>
      </c>
      <c r="B25" s="3"/>
      <c r="C25" s="3"/>
      <c r="D25" s="3"/>
      <c r="E25" s="3"/>
      <c r="F25" s="3"/>
      <c r="G25" s="3"/>
      <c r="H25" s="9"/>
      <c r="I25" s="10"/>
    </row>
    <row r="26" spans="1:9" ht="13.5" customHeight="1" x14ac:dyDescent="0.2">
      <c r="A26" s="40" t="s">
        <v>45</v>
      </c>
      <c r="B26" s="2">
        <v>265367</v>
      </c>
      <c r="C26" s="2">
        <v>188086</v>
      </c>
      <c r="D26" s="2">
        <v>116841.58200000001</v>
      </c>
      <c r="E26" s="2">
        <v>6435.9705100000001</v>
      </c>
      <c r="F26" s="2">
        <v>46565.919180000004</v>
      </c>
      <c r="G26" s="2">
        <f>D26+E26+F26</f>
        <v>169843.47169000001</v>
      </c>
      <c r="H26" s="38">
        <f>G26-B26</f>
        <v>-95523.528309999994</v>
      </c>
      <c r="I26" s="10"/>
    </row>
    <row r="27" spans="1:9" ht="13.5" customHeight="1" x14ac:dyDescent="0.2">
      <c r="A27" s="40" t="s">
        <v>40</v>
      </c>
      <c r="B27" s="2">
        <v>303183</v>
      </c>
      <c r="C27" s="2">
        <v>223210</v>
      </c>
      <c r="D27" s="2">
        <v>99507.406360000008</v>
      </c>
      <c r="E27" s="2">
        <v>5664.2283699999998</v>
      </c>
      <c r="F27" s="2">
        <v>47278.51756</v>
      </c>
      <c r="G27" s="2">
        <f>D27+E27+F27</f>
        <v>152450.15229</v>
      </c>
      <c r="H27" s="38">
        <f>G27-B27</f>
        <v>-150732.84771</v>
      </c>
      <c r="I27" s="10"/>
    </row>
    <row r="28" spans="1:9" ht="13.5" customHeight="1" x14ac:dyDescent="0.2">
      <c r="A28" s="40" t="s">
        <v>41</v>
      </c>
      <c r="B28" s="2">
        <v>282432</v>
      </c>
      <c r="C28" s="2">
        <v>208490</v>
      </c>
      <c r="D28" s="2">
        <v>105446.77</v>
      </c>
      <c r="E28" s="2">
        <v>6305.7703600000004</v>
      </c>
      <c r="F28" s="2">
        <v>54954.884190000004</v>
      </c>
      <c r="G28" s="2">
        <f>D28+E28+F28</f>
        <v>166707.42455</v>
      </c>
      <c r="H28" s="38">
        <f>G28-B28</f>
        <v>-115724.57545</v>
      </c>
      <c r="I28" s="10"/>
    </row>
    <row r="29" spans="1:9" ht="13.5" customHeight="1" x14ac:dyDescent="0.2">
      <c r="A29" s="40" t="s">
        <v>42</v>
      </c>
      <c r="B29" s="2">
        <v>334852</v>
      </c>
      <c r="C29" s="2">
        <v>245470</v>
      </c>
      <c r="D29" s="2">
        <v>76034.724560000002</v>
      </c>
      <c r="E29" s="2">
        <v>6841.3631400000004</v>
      </c>
      <c r="F29" s="2">
        <v>78578.983399999997</v>
      </c>
      <c r="G29" s="2">
        <f>D29+E29+F29</f>
        <v>161455.0711</v>
      </c>
      <c r="H29" s="38">
        <f>G29-B29</f>
        <v>-173396.9289</v>
      </c>
      <c r="I29" s="10"/>
    </row>
    <row r="30" spans="1:9" ht="13.5" customHeight="1" x14ac:dyDescent="0.2">
      <c r="A30" s="45" t="s">
        <v>9</v>
      </c>
      <c r="B30" s="42">
        <f t="shared" ref="B30:H30" si="0">SUM(B26:B29)</f>
        <v>1185834</v>
      </c>
      <c r="C30" s="42">
        <f t="shared" si="0"/>
        <v>865256</v>
      </c>
      <c r="D30" s="42">
        <f t="shared" si="0"/>
        <v>397830.48292000004</v>
      </c>
      <c r="E30" s="42">
        <f t="shared" si="0"/>
        <v>25247.33238</v>
      </c>
      <c r="F30" s="42">
        <f t="shared" si="0"/>
        <v>227378.30433000001</v>
      </c>
      <c r="G30" s="42">
        <f t="shared" si="0"/>
        <v>650456.11963000009</v>
      </c>
      <c r="H30" s="43">
        <f t="shared" si="0"/>
        <v>-535377.88036999991</v>
      </c>
      <c r="I30" s="10"/>
    </row>
    <row r="31" spans="1:9" ht="13.5" customHeight="1" x14ac:dyDescent="0.2">
      <c r="A31" s="45">
        <v>2006</v>
      </c>
      <c r="B31" s="3"/>
      <c r="C31" s="3"/>
      <c r="D31" s="3"/>
      <c r="E31" s="3"/>
      <c r="F31" s="3"/>
      <c r="G31" s="3"/>
      <c r="H31" s="3"/>
      <c r="I31" s="10"/>
    </row>
    <row r="32" spans="1:9" ht="13.5" customHeight="1" x14ac:dyDescent="0.2">
      <c r="A32" s="40" t="s">
        <v>45</v>
      </c>
      <c r="B32" s="2">
        <v>301204</v>
      </c>
      <c r="C32" s="2">
        <v>249506</v>
      </c>
      <c r="D32" s="2">
        <v>127093.350326349</v>
      </c>
      <c r="E32" s="2">
        <v>9115.3995099999993</v>
      </c>
      <c r="F32" s="2">
        <v>51237.550710000003</v>
      </c>
      <c r="G32" s="2">
        <f>D32+E32+F32</f>
        <v>187446.300546349</v>
      </c>
      <c r="H32" s="38">
        <f>G32-B32</f>
        <v>-113757.699453651</v>
      </c>
      <c r="I32" s="10"/>
    </row>
    <row r="33" spans="1:9" ht="13.5" customHeight="1" x14ac:dyDescent="0.2">
      <c r="A33" s="40" t="s">
        <v>40</v>
      </c>
      <c r="B33" s="2">
        <v>328359</v>
      </c>
      <c r="C33" s="2">
        <v>278085</v>
      </c>
      <c r="D33" s="2">
        <v>160394.20252734498</v>
      </c>
      <c r="E33" s="2">
        <v>8784.1550399999996</v>
      </c>
      <c r="F33" s="2">
        <v>59289.43849</v>
      </c>
      <c r="G33" s="2">
        <f>D33+E33+F33</f>
        <v>228467.796057345</v>
      </c>
      <c r="H33" s="38">
        <f>G33-B33</f>
        <v>-99891.203942655004</v>
      </c>
      <c r="I33" s="10"/>
    </row>
    <row r="34" spans="1:9" ht="13.5" customHeight="1" x14ac:dyDescent="0.2">
      <c r="A34" s="40" t="s">
        <v>41</v>
      </c>
      <c r="B34" s="2">
        <v>341761</v>
      </c>
      <c r="C34" s="2">
        <v>286014</v>
      </c>
      <c r="D34" s="2">
        <v>147582.27271869601</v>
      </c>
      <c r="E34" s="2">
        <v>7942.2759599999999</v>
      </c>
      <c r="F34" s="2">
        <v>65400.545469999997</v>
      </c>
      <c r="G34" s="2">
        <f>D34+E34+F34</f>
        <v>220925.09414869599</v>
      </c>
      <c r="H34" s="38">
        <f>G34-B34</f>
        <v>-120835.90585130401</v>
      </c>
      <c r="I34" s="10"/>
    </row>
    <row r="35" spans="1:9" ht="13.5" customHeight="1" x14ac:dyDescent="0.2">
      <c r="A35" s="40" t="s">
        <v>42</v>
      </c>
      <c r="B35" s="2">
        <v>349491</v>
      </c>
      <c r="C35" s="2">
        <v>266478</v>
      </c>
      <c r="D35" s="2">
        <v>108371.52342760999</v>
      </c>
      <c r="E35" s="2">
        <v>8052.3688000000002</v>
      </c>
      <c r="F35" s="2">
        <v>101024.95888000001</v>
      </c>
      <c r="G35" s="2">
        <f>D35+E35+F35</f>
        <v>217448.85110760998</v>
      </c>
      <c r="H35" s="38">
        <f>G35-B35</f>
        <v>-132042.14889239002</v>
      </c>
      <c r="I35" s="10"/>
    </row>
    <row r="36" spans="1:9" ht="13.5" customHeight="1" x14ac:dyDescent="0.2">
      <c r="A36" s="45" t="s">
        <v>9</v>
      </c>
      <c r="B36" s="42">
        <f>SUM(B31:B35)</f>
        <v>1320815</v>
      </c>
      <c r="C36" s="42">
        <f>SUM(C31:C35)</f>
        <v>1080083</v>
      </c>
      <c r="D36" s="42">
        <f>SUM(D32:D35)</f>
        <v>543441.34899999993</v>
      </c>
      <c r="E36" s="42">
        <f>SUM(E32:E35)</f>
        <v>33894.199309999996</v>
      </c>
      <c r="F36" s="42">
        <f>SUM(F32:F35)</f>
        <v>276952.49355000001</v>
      </c>
      <c r="G36" s="42">
        <f>SUM(G32:G35)</f>
        <v>854288.04186</v>
      </c>
      <c r="H36" s="43">
        <f>SUM(H32:H35)</f>
        <v>-466526.95814000006</v>
      </c>
      <c r="I36" s="10"/>
    </row>
    <row r="37" spans="1:9" ht="13.5" customHeight="1" x14ac:dyDescent="0.2">
      <c r="A37" s="45">
        <v>2007</v>
      </c>
      <c r="B37" s="3"/>
      <c r="C37" s="3"/>
      <c r="D37" s="3"/>
      <c r="E37" s="3"/>
      <c r="F37" s="3"/>
      <c r="G37" s="3"/>
      <c r="H37" s="3"/>
      <c r="I37" s="10"/>
    </row>
    <row r="38" spans="1:9" ht="13.5" customHeight="1" x14ac:dyDescent="0.2">
      <c r="A38" s="40" t="s">
        <v>45</v>
      </c>
      <c r="B38" s="2">
        <v>310473</v>
      </c>
      <c r="C38" s="2">
        <v>220901</v>
      </c>
      <c r="D38" s="2">
        <v>151943.71504102001</v>
      </c>
      <c r="E38" s="2">
        <v>9383.8223612000002</v>
      </c>
      <c r="F38" s="2">
        <v>58929.329420000002</v>
      </c>
      <c r="G38" s="2">
        <f>D38+E38+F38</f>
        <v>220256.86682222001</v>
      </c>
      <c r="H38" s="38">
        <f>G38-B38</f>
        <v>-90216.133177779993</v>
      </c>
      <c r="I38" s="10"/>
    </row>
    <row r="39" spans="1:9" ht="13.5" customHeight="1" x14ac:dyDescent="0.2">
      <c r="A39" s="40" t="s">
        <v>40</v>
      </c>
      <c r="B39" s="2">
        <v>347459</v>
      </c>
      <c r="C39" s="2">
        <v>255470</v>
      </c>
      <c r="D39" s="2">
        <v>125346.17321584</v>
      </c>
      <c r="E39" s="2">
        <v>11727.390361199999</v>
      </c>
      <c r="F39" s="2">
        <v>72405.317920000001</v>
      </c>
      <c r="G39" s="2">
        <f>D39+E39+F39</f>
        <v>209478.88149703998</v>
      </c>
      <c r="H39" s="38">
        <f>G39-B39</f>
        <v>-137980.11850296002</v>
      </c>
      <c r="I39" s="10"/>
    </row>
    <row r="40" spans="1:9" ht="13.5" customHeight="1" x14ac:dyDescent="0.2">
      <c r="A40" s="40" t="s">
        <v>41</v>
      </c>
      <c r="B40" s="2">
        <v>335327</v>
      </c>
      <c r="C40" s="2">
        <v>241954</v>
      </c>
      <c r="D40" s="2">
        <v>122663.74428304001</v>
      </c>
      <c r="E40" s="2">
        <v>10369.9389488</v>
      </c>
      <c r="F40" s="2">
        <v>68387.815119999999</v>
      </c>
      <c r="G40" s="2">
        <f>D40+E40+F40</f>
        <v>201421.49835184001</v>
      </c>
      <c r="H40" s="38">
        <f>G40-B40</f>
        <v>-133905.50164815999</v>
      </c>
      <c r="I40" s="10"/>
    </row>
    <row r="41" spans="1:9" ht="13.5" customHeight="1" x14ac:dyDescent="0.2">
      <c r="A41" s="40" t="s">
        <v>42</v>
      </c>
      <c r="B41" s="2">
        <v>375470</v>
      </c>
      <c r="C41" s="2">
        <v>270073</v>
      </c>
      <c r="D41" s="2">
        <v>96637.013800440007</v>
      </c>
      <c r="E41" s="2">
        <v>12530.764948800001</v>
      </c>
      <c r="F41" s="2">
        <v>110823.76204</v>
      </c>
      <c r="G41" s="2">
        <f>D41+E41+F41</f>
        <v>219991.54078924001</v>
      </c>
      <c r="H41" s="38">
        <f>G41-B41</f>
        <v>-155478.45921075999</v>
      </c>
      <c r="I41" s="10"/>
    </row>
    <row r="42" spans="1:9" ht="13.5" customHeight="1" x14ac:dyDescent="0.2">
      <c r="A42" s="45" t="s">
        <v>9</v>
      </c>
      <c r="B42" s="42">
        <f>SUM(B37:B41)</f>
        <v>1368729</v>
      </c>
      <c r="C42" s="42">
        <f>SUM(C37:C41)</f>
        <v>988398</v>
      </c>
      <c r="D42" s="42">
        <f>SUM(D38:D41)</f>
        <v>496590.64634034003</v>
      </c>
      <c r="E42" s="42">
        <f>SUM(E38:E41)</f>
        <v>44011.916620000004</v>
      </c>
      <c r="F42" s="42">
        <f>SUM(F38:F41)</f>
        <v>310546.22450000001</v>
      </c>
      <c r="G42" s="42">
        <f>SUM(G38:G41)</f>
        <v>851148.78746033995</v>
      </c>
      <c r="H42" s="43">
        <f>SUM(H38:H41)</f>
        <v>-517580.21253965993</v>
      </c>
      <c r="I42" s="10"/>
    </row>
    <row r="43" spans="1:9" ht="13.5" customHeight="1" x14ac:dyDescent="0.2">
      <c r="A43" s="45">
        <v>2008</v>
      </c>
      <c r="B43" s="3"/>
      <c r="C43" s="3"/>
      <c r="D43" s="3"/>
      <c r="E43" s="3"/>
      <c r="F43" s="3"/>
      <c r="G43" s="3"/>
      <c r="H43" s="3"/>
      <c r="I43" s="10"/>
    </row>
    <row r="44" spans="1:9" ht="13.5" customHeight="1" x14ac:dyDescent="0.2">
      <c r="A44" s="40" t="s">
        <v>45</v>
      </c>
      <c r="B44" s="2">
        <v>359902</v>
      </c>
      <c r="C44" s="2">
        <v>219577</v>
      </c>
      <c r="D44" s="2">
        <v>136465.37814000002</v>
      </c>
      <c r="E44" s="2">
        <v>12418.955449999999</v>
      </c>
      <c r="F44" s="2">
        <v>72705.778919999997</v>
      </c>
      <c r="G44" s="2">
        <f>D44+E44+F44</f>
        <v>221590.11251000001</v>
      </c>
      <c r="H44" s="38">
        <f>G44-B44</f>
        <v>-138311.88748999999</v>
      </c>
      <c r="I44" s="10"/>
    </row>
    <row r="45" spans="1:9" ht="13.5" customHeight="1" x14ac:dyDescent="0.2">
      <c r="A45" s="40" t="s">
        <v>40</v>
      </c>
      <c r="B45" s="2">
        <v>463893</v>
      </c>
      <c r="C45" s="2">
        <v>257372</v>
      </c>
      <c r="D45" s="2">
        <v>172912.8619092</v>
      </c>
      <c r="E45" s="2">
        <v>10670.16498</v>
      </c>
      <c r="F45" s="2">
        <v>79785.882159999994</v>
      </c>
      <c r="G45" s="2">
        <f>D45+E45+F45</f>
        <v>263368.90904920001</v>
      </c>
      <c r="H45" s="38">
        <f>G45-B45</f>
        <v>-200524.09095079999</v>
      </c>
      <c r="I45" s="10"/>
    </row>
    <row r="46" spans="1:9" ht="13.5" customHeight="1" x14ac:dyDescent="0.2">
      <c r="A46" s="40" t="s">
        <v>41</v>
      </c>
      <c r="B46" s="2">
        <v>455496</v>
      </c>
      <c r="C46" s="2">
        <v>341801</v>
      </c>
      <c r="D46" s="2">
        <v>173863.00867080002</v>
      </c>
      <c r="E46" s="2">
        <v>8927.7527100000007</v>
      </c>
      <c r="F46" s="2">
        <v>91349.235759999996</v>
      </c>
      <c r="G46" s="2">
        <f>D46+E46+F46</f>
        <v>274139.9971408</v>
      </c>
      <c r="H46" s="38">
        <f>G46-B46</f>
        <v>-181356.0028592</v>
      </c>
      <c r="I46" s="10"/>
    </row>
    <row r="47" spans="1:9" ht="13.5" customHeight="1" x14ac:dyDescent="0.2">
      <c r="A47" s="40" t="s">
        <v>42</v>
      </c>
      <c r="B47" s="2">
        <v>394955</v>
      </c>
      <c r="C47" s="2">
        <v>288343</v>
      </c>
      <c r="D47" s="2">
        <v>105381.97966721001</v>
      </c>
      <c r="E47" s="2">
        <v>9275.2399400000013</v>
      </c>
      <c r="F47" s="2">
        <v>86505.130320000011</v>
      </c>
      <c r="G47" s="2">
        <f>D47+E47+F47</f>
        <v>201162.34992721002</v>
      </c>
      <c r="H47" s="38">
        <f>G47-B47</f>
        <v>-193792.65007278998</v>
      </c>
      <c r="I47" s="10"/>
    </row>
    <row r="48" spans="1:9" ht="13.5" customHeight="1" x14ac:dyDescent="0.2">
      <c r="A48" s="45" t="s">
        <v>9</v>
      </c>
      <c r="B48" s="42">
        <f>SUM(B44:B47)</f>
        <v>1674246</v>
      </c>
      <c r="C48" s="42">
        <v>1107093</v>
      </c>
      <c r="D48" s="42">
        <f>SUM(D44:D47)</f>
        <v>588623.22838721005</v>
      </c>
      <c r="E48" s="42">
        <f>SUM(E44:E47)</f>
        <v>41292.113080000003</v>
      </c>
      <c r="F48" s="42">
        <f>SUM(F44:F47)</f>
        <v>330346.02716</v>
      </c>
      <c r="G48" s="42">
        <f>SUM(G44:G47)</f>
        <v>960261.36862721003</v>
      </c>
      <c r="H48" s="43">
        <f>SUM(H44:H47)</f>
        <v>-713984.63137278997</v>
      </c>
      <c r="I48" s="10"/>
    </row>
    <row r="49" spans="1:9" ht="13.5" customHeight="1" x14ac:dyDescent="0.2">
      <c r="I49" s="10"/>
    </row>
    <row r="50" spans="1:9" ht="13.5" customHeight="1" x14ac:dyDescent="0.2">
      <c r="D50" s="27"/>
      <c r="E50" s="29"/>
      <c r="I50" s="10"/>
    </row>
    <row r="51" spans="1:9" ht="13.5" customHeight="1" x14ac:dyDescent="0.2">
      <c r="D51" s="27"/>
      <c r="E51" s="29"/>
      <c r="I51" s="10"/>
    </row>
    <row r="52" spans="1:9" ht="13.5" customHeight="1" x14ac:dyDescent="0.2">
      <c r="D52" s="27"/>
      <c r="E52" s="29"/>
      <c r="I52" s="10"/>
    </row>
    <row r="53" spans="1:9" ht="13.5" customHeight="1" x14ac:dyDescent="0.2">
      <c r="D53" s="27"/>
      <c r="E53" s="29"/>
      <c r="I53" s="10"/>
    </row>
    <row r="54" spans="1:9" ht="13.5" customHeight="1" x14ac:dyDescent="0.2">
      <c r="E54" s="29"/>
      <c r="F54" s="28"/>
      <c r="I54" s="10"/>
    </row>
    <row r="55" spans="1:9" ht="13.5" customHeight="1" x14ac:dyDescent="0.2">
      <c r="E55" s="29"/>
      <c r="F55" s="28"/>
      <c r="I55" s="10"/>
    </row>
    <row r="56" spans="1:9" ht="13.5" customHeight="1" x14ac:dyDescent="0.2">
      <c r="F56" s="28"/>
      <c r="I56" s="10"/>
    </row>
    <row r="57" spans="1:9" ht="13.5" customHeight="1" x14ac:dyDescent="0.2">
      <c r="F57" s="28"/>
      <c r="I57" s="10"/>
    </row>
    <row r="58" spans="1:9" ht="13.5" customHeight="1" x14ac:dyDescent="0.2">
      <c r="F58" s="28"/>
      <c r="I58" s="10"/>
    </row>
    <row r="59" spans="1:9" ht="13.5" customHeight="1" x14ac:dyDescent="0.2">
      <c r="I59" s="10"/>
    </row>
    <row r="60" spans="1:9" ht="13.5" customHeight="1" x14ac:dyDescent="0.2">
      <c r="I60" s="10"/>
    </row>
    <row r="62" spans="1:9" ht="11.1" customHeight="1" x14ac:dyDescent="0.2">
      <c r="A62" s="2"/>
      <c r="B62" s="2"/>
      <c r="C62" s="2"/>
      <c r="D62" s="2"/>
      <c r="E62" s="10"/>
      <c r="F62" s="10"/>
      <c r="G62" s="10"/>
      <c r="H62" s="10"/>
      <c r="I62" s="10"/>
    </row>
    <row r="63" spans="1:9" ht="11.1" customHeight="1" x14ac:dyDescent="0.2">
      <c r="A63" s="2"/>
      <c r="B63" s="2"/>
      <c r="C63" s="17"/>
      <c r="D63" s="17"/>
      <c r="E63" s="10"/>
      <c r="F63" s="10"/>
      <c r="G63" s="10"/>
      <c r="H63" s="10"/>
      <c r="I63" s="10"/>
    </row>
    <row r="64" spans="1:9" ht="12.75" x14ac:dyDescent="0.2">
      <c r="A64" s="10"/>
      <c r="B64" s="10"/>
      <c r="C64" s="10"/>
      <c r="D64" s="10"/>
      <c r="E64" s="10"/>
      <c r="F64" s="10"/>
      <c r="G64" s="10"/>
      <c r="H64" s="10"/>
      <c r="I64" s="10"/>
    </row>
    <row r="65" spans="1:9" ht="12.75" x14ac:dyDescent="0.2">
      <c r="A65" s="10"/>
      <c r="B65" s="10"/>
      <c r="C65" s="10"/>
      <c r="D65" s="10"/>
      <c r="E65" s="10"/>
      <c r="F65" s="10"/>
      <c r="G65" s="10"/>
      <c r="H65" s="10"/>
      <c r="I65" s="10"/>
    </row>
    <row r="66" spans="1:9" ht="12.75" x14ac:dyDescent="0.2">
      <c r="A66" s="10"/>
      <c r="B66" s="10"/>
      <c r="C66" s="10"/>
      <c r="D66" s="10"/>
      <c r="E66" s="10"/>
      <c r="F66" s="10"/>
      <c r="G66" s="10"/>
      <c r="H66" s="10"/>
      <c r="I66" s="10"/>
    </row>
    <row r="67" spans="1:9" ht="12.75" x14ac:dyDescent="0.2">
      <c r="A67" s="10"/>
      <c r="B67" s="10"/>
      <c r="C67" s="10"/>
      <c r="D67" s="10"/>
      <c r="E67" s="10"/>
      <c r="F67" s="10"/>
      <c r="G67" s="10"/>
      <c r="H67" s="10"/>
      <c r="I67" s="10"/>
    </row>
    <row r="68" spans="1:9" ht="12.75" x14ac:dyDescent="0.2">
      <c r="A68" s="10"/>
      <c r="B68" s="10"/>
      <c r="C68" s="10"/>
      <c r="D68" s="10"/>
      <c r="E68" s="10"/>
      <c r="F68" s="10"/>
      <c r="G68" s="10"/>
      <c r="H68" s="10"/>
      <c r="I68" s="10"/>
    </row>
    <row r="69" spans="1:9" ht="12.75" x14ac:dyDescent="0.2">
      <c r="A69" s="10"/>
      <c r="B69" s="10"/>
      <c r="C69" s="10"/>
      <c r="D69" s="10"/>
      <c r="E69" s="10"/>
      <c r="F69" s="10"/>
      <c r="G69" s="10"/>
      <c r="H69" s="10"/>
      <c r="I69" s="10"/>
    </row>
    <row r="70" spans="1:9" ht="12.75" x14ac:dyDescent="0.2">
      <c r="A70" s="10"/>
      <c r="B70" s="10"/>
      <c r="C70" s="10"/>
      <c r="D70" s="10"/>
      <c r="E70" s="10"/>
      <c r="F70" s="10"/>
      <c r="G70" s="10"/>
      <c r="H70" s="10"/>
      <c r="I70" s="10"/>
    </row>
    <row r="71" spans="1:9" ht="12.75" x14ac:dyDescent="0.2">
      <c r="A71" s="10"/>
      <c r="B71" s="10"/>
      <c r="C71" s="10"/>
      <c r="D71" s="10"/>
      <c r="E71" s="10"/>
      <c r="F71" s="10"/>
      <c r="G71" s="10"/>
      <c r="H71" s="10"/>
      <c r="I71" s="10"/>
    </row>
    <row r="72" spans="1:9" ht="12.75" x14ac:dyDescent="0.2">
      <c r="A72" s="10"/>
      <c r="B72" s="10"/>
      <c r="C72" s="10"/>
      <c r="D72" s="10"/>
      <c r="E72" s="10"/>
      <c r="F72" s="10"/>
      <c r="G72" s="10"/>
      <c r="H72" s="10"/>
      <c r="I72" s="10"/>
    </row>
    <row r="73" spans="1:9" ht="12.75" x14ac:dyDescent="0.2">
      <c r="A73" s="10"/>
      <c r="B73" s="10"/>
      <c r="C73" s="10"/>
      <c r="D73" s="10"/>
      <c r="E73" s="10"/>
      <c r="F73" s="10"/>
      <c r="G73" s="10"/>
      <c r="H73" s="10"/>
      <c r="I73" s="10"/>
    </row>
  </sheetData>
  <mergeCells count="2">
    <mergeCell ref="D4:F4"/>
    <mergeCell ref="B4:C4"/>
  </mergeCells>
  <phoneticPr fontId="0" type="noConversion"/>
  <printOptions horizontalCentered="1"/>
  <pageMargins left="0" right="0" top="0.5" bottom="0.5" header="0.5" footer="0.25"/>
  <pageSetup firstPageNumber="3" orientation="portrait" useFirstPageNumber="1" r:id="rId1"/>
  <headerFooter>
    <oddHeader xml:space="preserve">&amp;C
</oddHeader>
    <oddFooter>&amp;C&amp;"Arial,Regular"&amp;P</oddFooter>
  </headerFooter>
  <rowBreaks count="2" manualBreakCount="2">
    <brk id="48" max="6" man="1"/>
    <brk id="63" max="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transitionEvaluation="1">
    <pageSetUpPr fitToPage="1"/>
  </sheetPr>
  <dimension ref="A1:K61"/>
  <sheetViews>
    <sheetView showGridLines="0" zoomScaleNormal="100" workbookViewId="0">
      <pane xSplit="1" ySplit="6" topLeftCell="B32" activePane="bottomRight" state="frozen"/>
      <selection activeCell="A2" sqref="A2"/>
      <selection pane="topRight" activeCell="B2" sqref="B2"/>
      <selection pane="bottomLeft" activeCell="A10" sqref="A10"/>
      <selection pane="bottomRight" sqref="A1:G1"/>
    </sheetView>
  </sheetViews>
  <sheetFormatPr defaultColWidth="9.625" defaultRowHeight="12" x14ac:dyDescent="0.15"/>
  <cols>
    <col min="1" max="1" width="11.5" style="11" customWidth="1"/>
    <col min="2" max="2" width="11.375" style="11" customWidth="1"/>
    <col min="3" max="5" width="10.875" style="11" customWidth="1"/>
    <col min="6" max="6" width="11.75" style="11" customWidth="1"/>
    <col min="7" max="7" width="11.5" style="11" customWidth="1"/>
    <col min="8" max="8" width="12.625" style="11" customWidth="1"/>
    <col min="9" max="9" width="0" style="11" hidden="1" customWidth="1"/>
    <col min="10" max="16384" width="9.625" style="11"/>
  </cols>
  <sheetData>
    <row r="1" spans="1:9" ht="18" customHeight="1" x14ac:dyDescent="0.15">
      <c r="A1" s="76" t="s">
        <v>67</v>
      </c>
      <c r="B1" s="76"/>
      <c r="C1" s="76"/>
      <c r="D1" s="76"/>
      <c r="E1" s="76"/>
      <c r="F1" s="76"/>
      <c r="G1" s="76"/>
    </row>
    <row r="2" spans="1:9" ht="12.75" customHeight="1" x14ac:dyDescent="0.15">
      <c r="A2" s="55"/>
      <c r="B2" s="55"/>
      <c r="C2" s="55"/>
      <c r="D2" s="55"/>
      <c r="E2" s="55"/>
      <c r="F2" s="55"/>
      <c r="G2" s="55"/>
    </row>
    <row r="3" spans="1:9" ht="12.75" customHeight="1" x14ac:dyDescent="0.2">
      <c r="A3" s="10"/>
      <c r="B3" s="10"/>
      <c r="C3" s="10"/>
      <c r="D3" s="10"/>
      <c r="E3" s="10"/>
      <c r="F3" s="10"/>
      <c r="G3" s="54" t="s">
        <v>47</v>
      </c>
      <c r="H3" s="10"/>
    </row>
    <row r="4" spans="1:9" ht="17.25" customHeight="1" x14ac:dyDescent="0.2">
      <c r="A4" s="24"/>
      <c r="B4" s="34" t="s">
        <v>56</v>
      </c>
      <c r="C4" s="73" t="s">
        <v>55</v>
      </c>
      <c r="D4" s="79"/>
      <c r="E4" s="80"/>
      <c r="F4" s="14"/>
      <c r="G4" s="13"/>
      <c r="H4" s="10"/>
    </row>
    <row r="5" spans="1:9" ht="14.25" customHeight="1" x14ac:dyDescent="0.2">
      <c r="A5" s="57"/>
      <c r="B5" s="58" t="s">
        <v>1</v>
      </c>
      <c r="C5" s="58" t="s">
        <v>4</v>
      </c>
      <c r="D5" s="15" t="s">
        <v>0</v>
      </c>
      <c r="E5" s="15"/>
      <c r="F5" s="15" t="s">
        <v>5</v>
      </c>
      <c r="G5" s="59" t="s">
        <v>50</v>
      </c>
      <c r="H5" s="10"/>
    </row>
    <row r="6" spans="1:9" ht="13.5" customHeight="1" x14ac:dyDescent="0.2">
      <c r="A6" s="60" t="s">
        <v>6</v>
      </c>
      <c r="B6" s="16" t="s">
        <v>2</v>
      </c>
      <c r="C6" s="16" t="s">
        <v>7</v>
      </c>
      <c r="D6" s="16" t="s">
        <v>8</v>
      </c>
      <c r="E6" s="19" t="s">
        <v>44</v>
      </c>
      <c r="F6" s="16" t="s">
        <v>9</v>
      </c>
      <c r="G6" s="16" t="s">
        <v>43</v>
      </c>
      <c r="H6" s="10"/>
    </row>
    <row r="7" spans="1:9" ht="14.25" customHeight="1" x14ac:dyDescent="0.2">
      <c r="A7" s="47">
        <v>2009</v>
      </c>
      <c r="B7" s="49"/>
      <c r="C7" s="49"/>
      <c r="D7" s="49"/>
      <c r="E7" s="49"/>
      <c r="F7" s="49"/>
      <c r="G7" s="50"/>
      <c r="H7" s="10"/>
    </row>
    <row r="8" spans="1:9" ht="12.75" x14ac:dyDescent="0.2">
      <c r="A8" s="40" t="s">
        <v>45</v>
      </c>
      <c r="B8" s="2">
        <v>304708.35827000003</v>
      </c>
      <c r="C8" s="2">
        <v>116113.67654999999</v>
      </c>
      <c r="D8" s="2">
        <v>3316.9573354000004</v>
      </c>
      <c r="E8" s="2">
        <v>58963.374100000001</v>
      </c>
      <c r="F8" s="2">
        <v>178394.00798539998</v>
      </c>
      <c r="G8" s="38">
        <v>-126314.35028460005</v>
      </c>
      <c r="H8" s="10"/>
      <c r="I8" s="11">
        <f>C8+E8</f>
        <v>175077.05064999999</v>
      </c>
    </row>
    <row r="9" spans="1:9" ht="12.75" x14ac:dyDescent="0.2">
      <c r="A9" s="40" t="s">
        <v>40</v>
      </c>
      <c r="B9" s="51">
        <v>340502.47036000004</v>
      </c>
      <c r="C9" s="2">
        <v>131471.11284839999</v>
      </c>
      <c r="D9" s="2">
        <v>3663.2055254000002</v>
      </c>
      <c r="E9" s="2">
        <v>50440.252039999999</v>
      </c>
      <c r="F9" s="2">
        <v>185574.57041379999</v>
      </c>
      <c r="G9" s="38">
        <v>-154927.89994620005</v>
      </c>
      <c r="H9" s="10"/>
      <c r="I9" s="11">
        <f t="shared" ref="I9:I54" si="0">C9+E9</f>
        <v>181911.36488839998</v>
      </c>
    </row>
    <row r="10" spans="1:9" ht="12.75" x14ac:dyDescent="0.2">
      <c r="A10" s="40" t="s">
        <v>41</v>
      </c>
      <c r="B10" s="2">
        <v>357791.49960000004</v>
      </c>
      <c r="C10" s="2">
        <v>131839.11803679998</v>
      </c>
      <c r="D10" s="2">
        <v>5238.0703495999996</v>
      </c>
      <c r="E10" s="2">
        <v>65152.72582</v>
      </c>
      <c r="F10" s="2">
        <v>202229.91420639996</v>
      </c>
      <c r="G10" s="38">
        <v>-155561.58539360008</v>
      </c>
      <c r="H10" s="10"/>
      <c r="I10" s="11">
        <f t="shared" si="0"/>
        <v>196991.84385679997</v>
      </c>
    </row>
    <row r="11" spans="1:9" ht="12.75" x14ac:dyDescent="0.2">
      <c r="A11" s="40" t="s">
        <v>42</v>
      </c>
      <c r="B11" s="2">
        <v>332489.40788999997</v>
      </c>
      <c r="C11" s="2">
        <v>112200.48296199999</v>
      </c>
      <c r="D11" s="2">
        <v>6856.6200396000004</v>
      </c>
      <c r="E11" s="2">
        <v>80951.114360000007</v>
      </c>
      <c r="F11" s="2">
        <v>200008.21736160002</v>
      </c>
      <c r="G11" s="38">
        <v>-132481.19052839995</v>
      </c>
      <c r="H11" s="10"/>
      <c r="I11" s="11">
        <f t="shared" si="0"/>
        <v>193151.59732200002</v>
      </c>
    </row>
    <row r="12" spans="1:9" ht="12.75" x14ac:dyDescent="0.2">
      <c r="A12" s="45" t="s">
        <v>9</v>
      </c>
      <c r="B12" s="42">
        <v>1335491.73612</v>
      </c>
      <c r="C12" s="42">
        <v>491624.39039719995</v>
      </c>
      <c r="D12" s="42">
        <v>19074.85325</v>
      </c>
      <c r="E12" s="42">
        <v>255507.46632000001</v>
      </c>
      <c r="F12" s="42">
        <v>766206.70996719995</v>
      </c>
      <c r="G12" s="43">
        <v>-569285.02615280007</v>
      </c>
      <c r="H12" s="10"/>
      <c r="I12" s="11">
        <f t="shared" si="0"/>
        <v>747131.85671720002</v>
      </c>
    </row>
    <row r="13" spans="1:9" ht="14.25" customHeight="1" x14ac:dyDescent="0.2">
      <c r="A13" s="45" t="s">
        <v>58</v>
      </c>
      <c r="B13" s="2"/>
      <c r="C13" s="2"/>
      <c r="D13" s="2"/>
      <c r="E13" s="2"/>
      <c r="F13" s="2"/>
      <c r="G13" s="3"/>
      <c r="H13" s="10"/>
    </row>
    <row r="14" spans="1:9" ht="12.75" x14ac:dyDescent="0.2">
      <c r="A14" s="40" t="s">
        <v>45</v>
      </c>
      <c r="B14" s="2">
        <v>282130.74103999999</v>
      </c>
      <c r="C14" s="2">
        <v>142227.81161579999</v>
      </c>
      <c r="D14" s="2">
        <v>11667.141718999999</v>
      </c>
      <c r="E14" s="2">
        <v>67716.051800000001</v>
      </c>
      <c r="F14" s="2">
        <v>221611.00513479998</v>
      </c>
      <c r="G14" s="38">
        <v>-60519.73590520001</v>
      </c>
      <c r="H14" s="10"/>
      <c r="I14" s="11">
        <f t="shared" si="0"/>
        <v>209943.86341579998</v>
      </c>
    </row>
    <row r="15" spans="1:9" ht="12.75" x14ac:dyDescent="0.2">
      <c r="A15" s="40" t="s">
        <v>40</v>
      </c>
      <c r="B15" s="2">
        <v>353158.70929999999</v>
      </c>
      <c r="C15" s="2">
        <v>163514.617272</v>
      </c>
      <c r="D15" s="2">
        <v>8189.1936790000009</v>
      </c>
      <c r="E15" s="2">
        <v>72254.68088</v>
      </c>
      <c r="F15" s="2">
        <v>243958.49183099999</v>
      </c>
      <c r="G15" s="38">
        <v>-109200.217469</v>
      </c>
      <c r="H15" s="10"/>
      <c r="I15" s="11">
        <f t="shared" si="0"/>
        <v>235769.298152</v>
      </c>
    </row>
    <row r="16" spans="1:9" ht="12.75" x14ac:dyDescent="0.2">
      <c r="A16" s="40" t="s">
        <v>41</v>
      </c>
      <c r="B16" s="2">
        <v>339295.62938999996</v>
      </c>
      <c r="C16" s="2">
        <v>139666.0068</v>
      </c>
      <c r="D16" s="2">
        <v>6041.9106259999999</v>
      </c>
      <c r="E16" s="2">
        <v>94322.785919999995</v>
      </c>
      <c r="F16" s="2">
        <v>240030.70334599999</v>
      </c>
      <c r="G16" s="38">
        <v>-99264.926043999963</v>
      </c>
      <c r="H16" s="10"/>
      <c r="I16" s="11">
        <f t="shared" si="0"/>
        <v>233988.79272</v>
      </c>
    </row>
    <row r="17" spans="1:9" ht="12.75" x14ac:dyDescent="0.2">
      <c r="A17" s="40" t="s">
        <v>42</v>
      </c>
      <c r="B17" s="2">
        <v>429567.27096999995</v>
      </c>
      <c r="C17" s="2">
        <v>124000.22665</v>
      </c>
      <c r="D17" s="2">
        <v>10303.873726000002</v>
      </c>
      <c r="E17" s="2">
        <v>116514.63868</v>
      </c>
      <c r="F17" s="2">
        <v>250818.73905599999</v>
      </c>
      <c r="G17" s="38">
        <v>-178748.53191399996</v>
      </c>
      <c r="H17" s="10"/>
      <c r="I17" s="11">
        <f t="shared" si="0"/>
        <v>240514.86533</v>
      </c>
    </row>
    <row r="18" spans="1:9" ht="12.75" x14ac:dyDescent="0.2">
      <c r="A18" s="52" t="s">
        <v>9</v>
      </c>
      <c r="B18" s="42">
        <v>1404152.3506999998</v>
      </c>
      <c r="C18" s="42">
        <v>569408.66233779991</v>
      </c>
      <c r="D18" s="42">
        <v>36202.119749999998</v>
      </c>
      <c r="E18" s="42">
        <v>350808.15728000004</v>
      </c>
      <c r="F18" s="42">
        <v>956418.93936780002</v>
      </c>
      <c r="G18" s="43">
        <v>-447733.41133219993</v>
      </c>
      <c r="H18" s="10"/>
      <c r="I18" s="11">
        <f t="shared" si="0"/>
        <v>920216.81961779995</v>
      </c>
    </row>
    <row r="19" spans="1:9" ht="14.25" customHeight="1" x14ac:dyDescent="0.2">
      <c r="A19" s="53" t="s">
        <v>59</v>
      </c>
      <c r="B19" s="2"/>
      <c r="C19" s="2"/>
      <c r="D19" s="2"/>
      <c r="E19" s="2"/>
      <c r="F19" s="2"/>
      <c r="G19" s="3"/>
      <c r="H19" s="10"/>
      <c r="I19" s="11">
        <f t="shared" si="0"/>
        <v>0</v>
      </c>
    </row>
    <row r="20" spans="1:9" ht="12.75" x14ac:dyDescent="0.2">
      <c r="A20" s="40" t="s">
        <v>45</v>
      </c>
      <c r="B20" s="2">
        <v>373425.54136000003</v>
      </c>
      <c r="C20" s="2">
        <v>194093.33931999997</v>
      </c>
      <c r="D20" s="2">
        <v>8548.6740989999998</v>
      </c>
      <c r="E20" s="2">
        <v>101325.53414</v>
      </c>
      <c r="F20" s="2">
        <v>303967.54755899997</v>
      </c>
      <c r="G20" s="38">
        <v>-69457.993801000062</v>
      </c>
      <c r="H20" s="10"/>
      <c r="I20" s="11">
        <f t="shared" si="0"/>
        <v>295418.87345999997</v>
      </c>
    </row>
    <row r="21" spans="1:9" ht="12.75" x14ac:dyDescent="0.2">
      <c r="A21" s="40" t="s">
        <v>40</v>
      </c>
      <c r="B21" s="2">
        <v>421929.99352199998</v>
      </c>
      <c r="C21" s="2">
        <v>223192.799635</v>
      </c>
      <c r="D21" s="2">
        <v>9573.3483489999981</v>
      </c>
      <c r="E21" s="2">
        <v>94080.685259999998</v>
      </c>
      <c r="F21" s="2">
        <v>326846.83324399998</v>
      </c>
      <c r="G21" s="38">
        <v>-95083.160277999996</v>
      </c>
      <c r="H21" s="10"/>
      <c r="I21" s="11">
        <f t="shared" si="0"/>
        <v>317273.484895</v>
      </c>
    </row>
    <row r="22" spans="1:9" ht="12.75" x14ac:dyDescent="0.2">
      <c r="A22" s="40" t="s">
        <v>41</v>
      </c>
      <c r="B22" s="2">
        <v>437145.91525899997</v>
      </c>
      <c r="C22" s="2">
        <v>141097.59935</v>
      </c>
      <c r="D22" s="2">
        <v>22664.569996000006</v>
      </c>
      <c r="E22" s="2">
        <v>110262.62400000001</v>
      </c>
      <c r="F22" s="2">
        <v>274024.79334600002</v>
      </c>
      <c r="G22" s="38">
        <v>-163121.12191299995</v>
      </c>
      <c r="H22" s="10"/>
      <c r="I22" s="11">
        <f t="shared" si="0"/>
        <v>251360.22335000001</v>
      </c>
    </row>
    <row r="23" spans="1:9" ht="12.75" x14ac:dyDescent="0.2">
      <c r="A23" s="40" t="s">
        <v>42</v>
      </c>
      <c r="B23" s="2">
        <v>1458.5753199999999</v>
      </c>
      <c r="C23" s="2">
        <v>146011.1330907965</v>
      </c>
      <c r="D23" s="2">
        <v>23400.418006000004</v>
      </c>
      <c r="E23" s="2">
        <v>132979.07440000001</v>
      </c>
      <c r="F23" s="2">
        <v>302390.62549679651</v>
      </c>
      <c r="G23" s="38">
        <v>300932.0501767965</v>
      </c>
      <c r="H23" s="10"/>
      <c r="I23" s="11">
        <f t="shared" si="0"/>
        <v>278990.20749079651</v>
      </c>
    </row>
    <row r="24" spans="1:9" ht="12.75" x14ac:dyDescent="0.2">
      <c r="A24" s="52" t="s">
        <v>9</v>
      </c>
      <c r="B24" s="42">
        <v>1662460.77511</v>
      </c>
      <c r="C24" s="42">
        <v>704394.87139579654</v>
      </c>
      <c r="D24" s="42">
        <v>64187.010450000002</v>
      </c>
      <c r="E24" s="42">
        <v>438647.91780000005</v>
      </c>
      <c r="F24" s="42">
        <v>1207229.7996457964</v>
      </c>
      <c r="G24" s="43">
        <v>-455230.97546420363</v>
      </c>
      <c r="H24" s="10"/>
      <c r="I24" s="11">
        <f t="shared" si="0"/>
        <v>1143042.7891957965</v>
      </c>
    </row>
    <row r="25" spans="1:9" ht="18.75" customHeight="1" x14ac:dyDescent="0.2">
      <c r="A25" s="53" t="s">
        <v>60</v>
      </c>
      <c r="B25" s="2"/>
      <c r="C25" s="2"/>
      <c r="D25" s="2"/>
      <c r="E25" s="2"/>
      <c r="F25" s="2"/>
      <c r="G25" s="3"/>
      <c r="H25" s="10"/>
      <c r="I25" s="11">
        <f t="shared" si="0"/>
        <v>0</v>
      </c>
    </row>
    <row r="26" spans="1:9" ht="12.75" x14ac:dyDescent="0.2">
      <c r="A26" s="40" t="s">
        <v>45</v>
      </c>
      <c r="B26" s="2">
        <v>403004.00597899995</v>
      </c>
      <c r="C26" s="2">
        <v>206084.33223999999</v>
      </c>
      <c r="D26" s="2">
        <v>16646.008679000006</v>
      </c>
      <c r="E26" s="2">
        <v>121073.83762000001</v>
      </c>
      <c r="F26" s="2">
        <v>343804.17853899999</v>
      </c>
      <c r="G26" s="38">
        <v>-59199.827439999965</v>
      </c>
      <c r="H26" s="10"/>
      <c r="I26" s="11">
        <f t="shared" si="0"/>
        <v>327158.16986000002</v>
      </c>
    </row>
    <row r="27" spans="1:9" ht="12.75" x14ac:dyDescent="0.2">
      <c r="A27" s="40" t="s">
        <v>40</v>
      </c>
      <c r="B27" s="2">
        <v>442406.31758000003</v>
      </c>
      <c r="C27" s="51">
        <v>179660.05400800001</v>
      </c>
      <c r="D27" s="51">
        <v>21570.596838999998</v>
      </c>
      <c r="E27" s="51">
        <v>115496.61924</v>
      </c>
      <c r="F27" s="2">
        <v>316727.27008699998</v>
      </c>
      <c r="G27" s="38">
        <v>-125679.04749300005</v>
      </c>
      <c r="H27" s="10"/>
      <c r="I27" s="11">
        <f t="shared" si="0"/>
        <v>295156.67324799998</v>
      </c>
    </row>
    <row r="28" spans="1:9" ht="12.75" x14ac:dyDescent="0.2">
      <c r="A28" s="40" t="s">
        <v>41</v>
      </c>
      <c r="B28" s="2">
        <v>400007.67239899992</v>
      </c>
      <c r="C28" s="2">
        <v>162039.89670099999</v>
      </c>
      <c r="D28" s="2">
        <v>21507.134856000001</v>
      </c>
      <c r="E28" s="2">
        <v>123876.42264000002</v>
      </c>
      <c r="F28" s="2">
        <v>307423.45419700001</v>
      </c>
      <c r="G28" s="38">
        <v>-92584.218201999902</v>
      </c>
      <c r="H28" s="10"/>
      <c r="I28" s="11">
        <f t="shared" si="0"/>
        <v>285916.31934099999</v>
      </c>
    </row>
    <row r="29" spans="1:9" ht="12.75" x14ac:dyDescent="0.2">
      <c r="A29" s="40" t="s">
        <v>42</v>
      </c>
      <c r="B29" s="2">
        <v>440713.39717000007</v>
      </c>
      <c r="C29" s="2">
        <v>124255.77609000001</v>
      </c>
      <c r="D29" s="2">
        <v>17956.859415999999</v>
      </c>
      <c r="E29" s="2">
        <v>133211.35219999996</v>
      </c>
      <c r="F29" s="2">
        <v>275423.98770599999</v>
      </c>
      <c r="G29" s="38">
        <v>-165289.40946400008</v>
      </c>
      <c r="H29" s="10"/>
      <c r="I29" s="11">
        <f t="shared" si="0"/>
        <v>257467.12828999996</v>
      </c>
    </row>
    <row r="30" spans="1:9" ht="12.75" x14ac:dyDescent="0.2">
      <c r="A30" s="52" t="s">
        <v>9</v>
      </c>
      <c r="B30" s="42">
        <v>1686131.393128</v>
      </c>
      <c r="C30" s="42">
        <v>672040.05903899996</v>
      </c>
      <c r="D30" s="42">
        <v>77680.599790000007</v>
      </c>
      <c r="E30" s="42">
        <v>493658.2317</v>
      </c>
      <c r="F30" s="42">
        <v>1243378.890529</v>
      </c>
      <c r="G30" s="43">
        <v>-442752.502599</v>
      </c>
      <c r="H30" s="10"/>
      <c r="I30" s="11">
        <f t="shared" si="0"/>
        <v>1165698.2907389998</v>
      </c>
    </row>
    <row r="31" spans="1:9" ht="18.75" customHeight="1" x14ac:dyDescent="0.2">
      <c r="A31" s="53" t="s">
        <v>53</v>
      </c>
      <c r="B31" s="2"/>
      <c r="C31" s="2"/>
      <c r="D31" s="2"/>
      <c r="E31" s="2"/>
      <c r="F31" s="2"/>
      <c r="G31" s="3"/>
      <c r="H31" s="10"/>
      <c r="I31" s="11">
        <f t="shared" si="0"/>
        <v>0</v>
      </c>
    </row>
    <row r="32" spans="1:9" ht="12.75" x14ac:dyDescent="0.2">
      <c r="A32" s="40" t="s">
        <v>45</v>
      </c>
      <c r="B32" s="2">
        <v>414085.04811000003</v>
      </c>
      <c r="C32" s="2">
        <v>177616.12131000005</v>
      </c>
      <c r="D32" s="2">
        <v>26062.896078999998</v>
      </c>
      <c r="E32" s="2">
        <v>122235.98306</v>
      </c>
      <c r="F32" s="2">
        <v>325915.00044900004</v>
      </c>
      <c r="G32" s="3">
        <v>-88170.04766099999</v>
      </c>
      <c r="H32" s="31"/>
      <c r="I32" s="11">
        <f t="shared" si="0"/>
        <v>299852.10437000007</v>
      </c>
    </row>
    <row r="33" spans="1:11" ht="12.75" x14ac:dyDescent="0.2">
      <c r="A33" s="40" t="s">
        <v>40</v>
      </c>
      <c r="B33" s="2">
        <v>464501.08433000004</v>
      </c>
      <c r="C33" s="2">
        <v>196491.47296000001</v>
      </c>
      <c r="D33" s="2">
        <v>25794.950889000003</v>
      </c>
      <c r="E33" s="2">
        <v>118356.58234000002</v>
      </c>
      <c r="F33" s="2">
        <v>340643.00618900004</v>
      </c>
      <c r="G33" s="3">
        <v>-123858.07814100001</v>
      </c>
      <c r="H33" s="31"/>
      <c r="I33" s="11">
        <f t="shared" si="0"/>
        <v>314848.05530000001</v>
      </c>
    </row>
    <row r="34" spans="1:11" ht="12.75" x14ac:dyDescent="0.2">
      <c r="A34" s="40" t="s">
        <v>41</v>
      </c>
      <c r="B34" s="2">
        <v>456397.77095400001</v>
      </c>
      <c r="C34" s="2">
        <v>156165.00076999996</v>
      </c>
      <c r="D34" s="2">
        <v>17970.695626000004</v>
      </c>
      <c r="E34" s="2">
        <v>119221.03588</v>
      </c>
      <c r="F34" s="2">
        <v>293356.73227599997</v>
      </c>
      <c r="G34" s="3">
        <v>-163041.03867800004</v>
      </c>
      <c r="H34" s="31"/>
      <c r="I34" s="11">
        <f t="shared" si="0"/>
        <v>275386.03664999997</v>
      </c>
    </row>
    <row r="35" spans="1:11" ht="12.75" x14ac:dyDescent="0.2">
      <c r="A35" s="40" t="s">
        <v>42</v>
      </c>
      <c r="B35" s="2">
        <v>477202.72353000008</v>
      </c>
      <c r="C35" s="2">
        <v>115758.15056999998</v>
      </c>
      <c r="D35" s="2">
        <v>15777.948506000001</v>
      </c>
      <c r="E35" s="2">
        <v>126145.35154</v>
      </c>
      <c r="F35" s="2">
        <v>257681.45061599999</v>
      </c>
      <c r="G35" s="3">
        <v>-219521.27291400009</v>
      </c>
      <c r="H35" s="31"/>
      <c r="I35" s="11">
        <f t="shared" si="0"/>
        <v>241903.50211</v>
      </c>
      <c r="J35" s="28"/>
      <c r="K35" s="28"/>
    </row>
    <row r="36" spans="1:11" ht="15" customHeight="1" x14ac:dyDescent="0.2">
      <c r="A36" s="52" t="s">
        <v>9</v>
      </c>
      <c r="B36" s="42">
        <v>1812186.6269240002</v>
      </c>
      <c r="C36" s="42">
        <v>646030.74560999998</v>
      </c>
      <c r="D36" s="42">
        <v>85606.491099999999</v>
      </c>
      <c r="E36" s="42">
        <v>485958.95282000001</v>
      </c>
      <c r="F36" s="42">
        <v>1217596.1895300001</v>
      </c>
      <c r="G36" s="9">
        <v>-594590.43739400012</v>
      </c>
      <c r="H36" s="10"/>
      <c r="I36" s="11">
        <f t="shared" si="0"/>
        <v>1131989.6984299999</v>
      </c>
      <c r="J36" s="28"/>
      <c r="K36" s="28"/>
    </row>
    <row r="37" spans="1:11" ht="18.75" customHeight="1" x14ac:dyDescent="0.2">
      <c r="A37" s="53" t="s">
        <v>52</v>
      </c>
      <c r="B37" s="42"/>
      <c r="C37" s="42"/>
      <c r="D37" s="42"/>
      <c r="E37" s="42"/>
      <c r="F37" s="42"/>
      <c r="G37" s="44"/>
      <c r="H37" s="10"/>
      <c r="I37" s="11">
        <f t="shared" si="0"/>
        <v>0</v>
      </c>
    </row>
    <row r="38" spans="1:11" ht="16.5" customHeight="1" x14ac:dyDescent="0.2">
      <c r="A38" s="40" t="s">
        <v>45</v>
      </c>
      <c r="B38" s="2">
        <v>417591.99287999998</v>
      </c>
      <c r="C38" s="2">
        <v>142451.87656470001</v>
      </c>
      <c r="D38" s="2">
        <v>20787.291329000007</v>
      </c>
      <c r="E38" s="2">
        <v>105208.46526000001</v>
      </c>
      <c r="F38" s="2">
        <v>267848</v>
      </c>
      <c r="G38" s="3">
        <v>-149743.99287999998</v>
      </c>
      <c r="H38" s="10"/>
      <c r="I38" s="11">
        <f t="shared" si="0"/>
        <v>247660.34182470001</v>
      </c>
    </row>
    <row r="39" spans="1:11" ht="12.75" x14ac:dyDescent="0.2">
      <c r="A39" s="40" t="s">
        <v>40</v>
      </c>
      <c r="B39" s="66">
        <v>491975.59954999993</v>
      </c>
      <c r="C39" s="2">
        <v>193943.07441715003</v>
      </c>
      <c r="D39" s="2">
        <v>27171.010929</v>
      </c>
      <c r="E39" s="2">
        <v>113210.88124</v>
      </c>
      <c r="F39" s="2">
        <v>334324.96658615005</v>
      </c>
      <c r="G39" s="3">
        <v>-157650.63296384987</v>
      </c>
      <c r="H39" s="10"/>
      <c r="I39" s="11">
        <f t="shared" si="0"/>
        <v>307153.95565715001</v>
      </c>
    </row>
    <row r="40" spans="1:11" ht="12.75" x14ac:dyDescent="0.2">
      <c r="A40" s="40" t="s">
        <v>41</v>
      </c>
      <c r="B40" s="66">
        <v>490272.46310000005</v>
      </c>
      <c r="C40" s="2">
        <v>161810.55747775003</v>
      </c>
      <c r="D40" s="2">
        <v>23111.253885999999</v>
      </c>
      <c r="E40" s="2">
        <v>118749.51976</v>
      </c>
      <c r="F40" s="2">
        <v>303671.33112375002</v>
      </c>
      <c r="G40" s="3">
        <v>-186601.13197625004</v>
      </c>
      <c r="H40" s="10"/>
      <c r="I40" s="11">
        <f t="shared" si="0"/>
        <v>280560.07723775005</v>
      </c>
    </row>
    <row r="41" spans="1:11" ht="12.75" x14ac:dyDescent="0.2">
      <c r="A41" s="40" t="s">
        <v>42</v>
      </c>
      <c r="B41" s="66">
        <v>524957.32774199988</v>
      </c>
      <c r="C41" s="2">
        <v>114240.82436425003</v>
      </c>
      <c r="D41" s="2">
        <v>25610.759556000001</v>
      </c>
      <c r="E41" s="2">
        <v>132065.73482000001</v>
      </c>
      <c r="F41" s="2">
        <v>271917.31874025008</v>
      </c>
      <c r="G41" s="3">
        <v>-253040.0090017498</v>
      </c>
      <c r="H41" s="10"/>
      <c r="I41" s="11">
        <f t="shared" si="0"/>
        <v>246306.55918425004</v>
      </c>
    </row>
    <row r="42" spans="1:11" ht="12.75" x14ac:dyDescent="0.2">
      <c r="A42" s="52" t="s">
        <v>9</v>
      </c>
      <c r="B42" s="42">
        <v>1924797.3832719999</v>
      </c>
      <c r="C42" s="42">
        <v>612446.3328238501</v>
      </c>
      <c r="D42" s="42">
        <v>96680.315700000006</v>
      </c>
      <c r="E42" s="42">
        <v>469234.60108000005</v>
      </c>
      <c r="F42" s="42">
        <v>1177761.61645015</v>
      </c>
      <c r="G42" s="9">
        <v>-747035.76682184963</v>
      </c>
      <c r="H42" s="10"/>
      <c r="I42" s="11">
        <f t="shared" si="0"/>
        <v>1081680.9339038501</v>
      </c>
    </row>
    <row r="43" spans="1:11" ht="18.75" customHeight="1" x14ac:dyDescent="0.2">
      <c r="A43" s="53" t="s">
        <v>61</v>
      </c>
      <c r="B43" s="42"/>
      <c r="C43" s="42"/>
      <c r="D43" s="42"/>
      <c r="E43" s="42"/>
      <c r="F43" s="42"/>
      <c r="G43" s="44"/>
      <c r="H43" s="10"/>
      <c r="I43" s="11">
        <f t="shared" si="0"/>
        <v>0</v>
      </c>
    </row>
    <row r="44" spans="1:11" ht="16.5" customHeight="1" x14ac:dyDescent="0.2">
      <c r="A44" s="40" t="s">
        <v>45</v>
      </c>
      <c r="B44" s="2">
        <v>475814.665653</v>
      </c>
      <c r="C44" s="2">
        <v>140535.21194315</v>
      </c>
      <c r="D44" s="2">
        <v>33730.643259000004</v>
      </c>
      <c r="E44" s="2">
        <v>121744.5696</v>
      </c>
      <c r="F44" s="2">
        <v>296010.42480215</v>
      </c>
      <c r="G44" s="3">
        <v>-179804.24085085001</v>
      </c>
      <c r="H44" s="10"/>
      <c r="I44" s="11">
        <f t="shared" si="0"/>
        <v>262279.78154315002</v>
      </c>
    </row>
    <row r="45" spans="1:11" ht="12.75" x14ac:dyDescent="0.2">
      <c r="A45" s="40" t="s">
        <v>40</v>
      </c>
      <c r="B45" s="66">
        <v>493959.42197199998</v>
      </c>
      <c r="C45" s="2">
        <v>152706.55313027528</v>
      </c>
      <c r="D45" s="2">
        <v>42191.253069000006</v>
      </c>
      <c r="E45" s="2">
        <v>108741.74321999999</v>
      </c>
      <c r="F45" s="2">
        <v>303639.54941927525</v>
      </c>
      <c r="G45" s="3">
        <v>-190319.87255272473</v>
      </c>
      <c r="H45" s="10"/>
      <c r="I45" s="11">
        <f t="shared" si="0"/>
        <v>261448.29635027528</v>
      </c>
    </row>
    <row r="46" spans="1:11" ht="12.75" x14ac:dyDescent="0.2">
      <c r="A46" s="40" t="s">
        <v>41</v>
      </c>
      <c r="B46" s="66">
        <v>491072.14558500005</v>
      </c>
      <c r="C46" s="2">
        <v>127167.90158878201</v>
      </c>
      <c r="D46" s="2">
        <v>18058.564496000006</v>
      </c>
      <c r="E46" s="2">
        <v>107788.66778000002</v>
      </c>
      <c r="F46" s="2">
        <v>253015.13386478205</v>
      </c>
      <c r="G46" s="3">
        <v>-238057.011720218</v>
      </c>
      <c r="H46" s="10"/>
      <c r="I46" s="11">
        <f t="shared" si="0"/>
        <v>234956.56936878205</v>
      </c>
    </row>
    <row r="47" spans="1:11" ht="12.75" x14ac:dyDescent="0.2">
      <c r="A47" s="40" t="s">
        <v>42</v>
      </c>
      <c r="B47" s="66">
        <v>531898.55131800007</v>
      </c>
      <c r="C47" s="2">
        <v>89217.034103000027</v>
      </c>
      <c r="D47" s="2">
        <v>21145.416216000001</v>
      </c>
      <c r="E47" s="2">
        <v>112795.65130000001</v>
      </c>
      <c r="F47" s="2">
        <v>223158.10161900002</v>
      </c>
      <c r="G47" s="3">
        <v>-308740.44969900005</v>
      </c>
      <c r="H47" s="10"/>
    </row>
    <row r="48" spans="1:11" ht="15" customHeight="1" x14ac:dyDescent="0.2">
      <c r="A48" s="52" t="s">
        <v>9</v>
      </c>
      <c r="B48" s="42">
        <v>1992744.784528</v>
      </c>
      <c r="C48" s="42">
        <v>509626.70076520729</v>
      </c>
      <c r="D48" s="42">
        <v>115125.87704000001</v>
      </c>
      <c r="E48" s="42">
        <v>451070.63190000004</v>
      </c>
      <c r="F48" s="42">
        <v>1075823.2097052073</v>
      </c>
      <c r="G48" s="9">
        <v>-916921.57482279278</v>
      </c>
      <c r="H48" s="10"/>
      <c r="J48" s="28"/>
      <c r="K48" s="28"/>
    </row>
    <row r="49" spans="1:11" ht="15" customHeight="1" x14ac:dyDescent="0.2">
      <c r="A49" s="53"/>
      <c r="C49" s="42"/>
      <c r="D49" s="42"/>
      <c r="E49" s="42"/>
      <c r="F49" s="42"/>
      <c r="G49" s="9"/>
      <c r="H49" s="10"/>
      <c r="J49" s="28"/>
      <c r="K49" s="28"/>
    </row>
    <row r="50" spans="1:11" ht="15" customHeight="1" x14ac:dyDescent="0.2">
      <c r="A50" s="40"/>
      <c r="B50" s="2"/>
      <c r="C50" s="2"/>
      <c r="D50" s="2"/>
      <c r="E50" s="2"/>
      <c r="F50" s="2"/>
      <c r="G50" s="3"/>
      <c r="H50" s="10"/>
      <c r="J50" s="28"/>
      <c r="K50" s="28"/>
    </row>
    <row r="51" spans="1:11" ht="15" customHeight="1" x14ac:dyDescent="0.2">
      <c r="A51" s="40"/>
      <c r="B51" s="2"/>
      <c r="C51" s="2"/>
      <c r="D51" s="2"/>
      <c r="E51" s="2"/>
      <c r="F51" s="2"/>
      <c r="G51" s="3"/>
      <c r="H51" s="10"/>
      <c r="J51" s="28"/>
      <c r="K51" s="28"/>
    </row>
    <row r="52" spans="1:11" ht="15" customHeight="1" x14ac:dyDescent="0.2">
      <c r="A52" s="40"/>
      <c r="B52" s="2"/>
      <c r="C52" s="2"/>
      <c r="D52" s="2"/>
      <c r="E52" s="2"/>
      <c r="F52" s="2"/>
      <c r="G52" s="3"/>
      <c r="H52" s="10"/>
      <c r="J52" s="28"/>
      <c r="K52" s="28"/>
    </row>
    <row r="53" spans="1:11" ht="15" customHeight="1" x14ac:dyDescent="0.2">
      <c r="A53" s="40"/>
      <c r="B53" s="2"/>
      <c r="C53" s="2"/>
      <c r="D53" s="2"/>
      <c r="E53" s="2"/>
      <c r="F53" s="2"/>
      <c r="G53" s="3"/>
      <c r="H53" s="10"/>
      <c r="J53" s="28"/>
      <c r="K53" s="28"/>
    </row>
    <row r="54" spans="1:11" ht="15.75" customHeight="1" x14ac:dyDescent="0.2">
      <c r="A54" s="81"/>
      <c r="B54" s="81"/>
      <c r="C54" s="81"/>
      <c r="D54" s="81"/>
      <c r="E54" s="81"/>
      <c r="F54" s="81"/>
      <c r="G54" s="81"/>
      <c r="H54" s="10"/>
      <c r="I54" s="11">
        <f t="shared" si="0"/>
        <v>0</v>
      </c>
    </row>
    <row r="55" spans="1:11" ht="15.75" customHeight="1" x14ac:dyDescent="0.2">
      <c r="A55" s="81"/>
      <c r="B55" s="81"/>
      <c r="C55" s="81"/>
      <c r="D55" s="81"/>
      <c r="E55" s="81"/>
      <c r="F55" s="81"/>
      <c r="G55" s="81"/>
      <c r="H55" s="10"/>
    </row>
    <row r="56" spans="1:11" ht="15.75" customHeight="1" x14ac:dyDescent="0.2">
      <c r="A56" s="81"/>
      <c r="B56" s="81"/>
      <c r="C56" s="81"/>
      <c r="D56" s="81"/>
      <c r="E56" s="81"/>
      <c r="F56" s="81"/>
      <c r="G56" s="81"/>
    </row>
    <row r="57" spans="1:11" ht="12.75" x14ac:dyDescent="0.2">
      <c r="A57" s="77"/>
      <c r="B57" s="78"/>
      <c r="C57" s="78"/>
      <c r="D57" s="78"/>
      <c r="E57" s="78"/>
      <c r="F57" s="78"/>
      <c r="G57" s="78"/>
    </row>
    <row r="58" spans="1:11" ht="12.75" x14ac:dyDescent="0.2">
      <c r="A58" s="10"/>
      <c r="B58" s="10"/>
      <c r="C58" s="10"/>
      <c r="D58" s="10"/>
      <c r="E58" s="10"/>
      <c r="F58" s="10"/>
      <c r="G58" s="10"/>
    </row>
    <row r="59" spans="1:11" ht="12.75" x14ac:dyDescent="0.2">
      <c r="A59" s="10"/>
      <c r="B59" s="10"/>
      <c r="C59" s="10"/>
      <c r="D59" s="10"/>
      <c r="E59" s="10"/>
      <c r="F59" s="10"/>
      <c r="G59" s="10"/>
    </row>
    <row r="60" spans="1:11" ht="12.75" x14ac:dyDescent="0.2">
      <c r="A60" s="10"/>
      <c r="B60" s="10"/>
      <c r="C60" s="10"/>
      <c r="D60" s="10"/>
      <c r="E60" s="10"/>
      <c r="F60" s="10"/>
      <c r="G60" s="10"/>
    </row>
    <row r="61" spans="1:11" ht="12.75" x14ac:dyDescent="0.2">
      <c r="A61" s="10"/>
      <c r="B61" s="10"/>
      <c r="C61" s="10"/>
      <c r="D61" s="10"/>
      <c r="E61" s="10"/>
      <c r="F61" s="10"/>
      <c r="G61" s="10"/>
    </row>
  </sheetData>
  <mergeCells count="6">
    <mergeCell ref="A1:G1"/>
    <mergeCell ref="A57:G57"/>
    <mergeCell ref="C4:E4"/>
    <mergeCell ref="A54:G54"/>
    <mergeCell ref="A55:G55"/>
    <mergeCell ref="A56:G56"/>
  </mergeCells>
  <printOptions horizontalCentered="1"/>
  <pageMargins left="0" right="0" top="0.5" bottom="0.5" header="0.5" footer="0.25"/>
  <pageSetup scale="90" firstPageNumber="4" orientation="portrait" cellComments="asDisplayed" useFirstPageNumber="1" r:id="rId1"/>
  <headerFooter>
    <oddHeader xml:space="preserve">&amp;C
</oddHeader>
    <oddFooter>&amp;C&amp;"Arial,Regular"&amp;P</oddFooter>
  </headerFooter>
  <rowBreaks count="1" manualBreakCount="1">
    <brk id="57" max="6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97"/>
  <sheetViews>
    <sheetView showGridLines="0" tabSelected="1" workbookViewId="0">
      <pane xSplit="1" ySplit="6" topLeftCell="B37" activePane="bottomRight" state="frozen"/>
      <selection pane="topRight" activeCell="B1" sqref="B1"/>
      <selection pane="bottomLeft" activeCell="A7" sqref="A7"/>
      <selection pane="bottomRight" activeCell="A3" sqref="A3"/>
    </sheetView>
  </sheetViews>
  <sheetFormatPr defaultColWidth="9.625" defaultRowHeight="12" x14ac:dyDescent="0.15"/>
  <cols>
    <col min="1" max="1" width="11.5" style="11" customWidth="1"/>
    <col min="2" max="2" width="11.375" style="11" customWidth="1"/>
    <col min="3" max="5" width="10.875" style="11" customWidth="1"/>
    <col min="6" max="6" width="11.75" style="11" customWidth="1"/>
    <col min="7" max="7" width="11.5" style="11" customWidth="1"/>
    <col min="8" max="8" width="12.625" style="11" customWidth="1"/>
    <col min="9" max="9" width="11.875" style="11" bestFit="1" customWidth="1"/>
    <col min="10" max="256" width="9.625" style="11"/>
    <col min="257" max="257" width="11.5" style="11" customWidth="1"/>
    <col min="258" max="258" width="11.375" style="11" customWidth="1"/>
    <col min="259" max="261" width="10.875" style="11" customWidth="1"/>
    <col min="262" max="262" width="11.75" style="11" customWidth="1"/>
    <col min="263" max="263" width="11.5" style="11" customWidth="1"/>
    <col min="264" max="264" width="12.625" style="11" customWidth="1"/>
    <col min="265" max="512" width="9.625" style="11"/>
    <col min="513" max="513" width="11.5" style="11" customWidth="1"/>
    <col min="514" max="514" width="11.375" style="11" customWidth="1"/>
    <col min="515" max="517" width="10.875" style="11" customWidth="1"/>
    <col min="518" max="518" width="11.75" style="11" customWidth="1"/>
    <col min="519" max="519" width="11.5" style="11" customWidth="1"/>
    <col min="520" max="520" width="12.625" style="11" customWidth="1"/>
    <col min="521" max="768" width="9.625" style="11"/>
    <col min="769" max="769" width="11.5" style="11" customWidth="1"/>
    <col min="770" max="770" width="11.375" style="11" customWidth="1"/>
    <col min="771" max="773" width="10.875" style="11" customWidth="1"/>
    <col min="774" max="774" width="11.75" style="11" customWidth="1"/>
    <col min="775" max="775" width="11.5" style="11" customWidth="1"/>
    <col min="776" max="776" width="12.625" style="11" customWidth="1"/>
    <col min="777" max="1024" width="9.625" style="11"/>
    <col min="1025" max="1025" width="11.5" style="11" customWidth="1"/>
    <col min="1026" max="1026" width="11.375" style="11" customWidth="1"/>
    <col min="1027" max="1029" width="10.875" style="11" customWidth="1"/>
    <col min="1030" max="1030" width="11.75" style="11" customWidth="1"/>
    <col min="1031" max="1031" width="11.5" style="11" customWidth="1"/>
    <col min="1032" max="1032" width="12.625" style="11" customWidth="1"/>
    <col min="1033" max="1280" width="9.625" style="11"/>
    <col min="1281" max="1281" width="11.5" style="11" customWidth="1"/>
    <col min="1282" max="1282" width="11.375" style="11" customWidth="1"/>
    <col min="1283" max="1285" width="10.875" style="11" customWidth="1"/>
    <col min="1286" max="1286" width="11.75" style="11" customWidth="1"/>
    <col min="1287" max="1287" width="11.5" style="11" customWidth="1"/>
    <col min="1288" max="1288" width="12.625" style="11" customWidth="1"/>
    <col min="1289" max="1536" width="9.625" style="11"/>
    <col min="1537" max="1537" width="11.5" style="11" customWidth="1"/>
    <col min="1538" max="1538" width="11.375" style="11" customWidth="1"/>
    <col min="1539" max="1541" width="10.875" style="11" customWidth="1"/>
    <col min="1542" max="1542" width="11.75" style="11" customWidth="1"/>
    <col min="1543" max="1543" width="11.5" style="11" customWidth="1"/>
    <col min="1544" max="1544" width="12.625" style="11" customWidth="1"/>
    <col min="1545" max="1792" width="9.625" style="11"/>
    <col min="1793" max="1793" width="11.5" style="11" customWidth="1"/>
    <col min="1794" max="1794" width="11.375" style="11" customWidth="1"/>
    <col min="1795" max="1797" width="10.875" style="11" customWidth="1"/>
    <col min="1798" max="1798" width="11.75" style="11" customWidth="1"/>
    <col min="1799" max="1799" width="11.5" style="11" customWidth="1"/>
    <col min="1800" max="1800" width="12.625" style="11" customWidth="1"/>
    <col min="1801" max="2048" width="9.625" style="11"/>
    <col min="2049" max="2049" width="11.5" style="11" customWidth="1"/>
    <col min="2050" max="2050" width="11.375" style="11" customWidth="1"/>
    <col min="2051" max="2053" width="10.875" style="11" customWidth="1"/>
    <col min="2054" max="2054" width="11.75" style="11" customWidth="1"/>
    <col min="2055" max="2055" width="11.5" style="11" customWidth="1"/>
    <col min="2056" max="2056" width="12.625" style="11" customWidth="1"/>
    <col min="2057" max="2304" width="9.625" style="11"/>
    <col min="2305" max="2305" width="11.5" style="11" customWidth="1"/>
    <col min="2306" max="2306" width="11.375" style="11" customWidth="1"/>
    <col min="2307" max="2309" width="10.875" style="11" customWidth="1"/>
    <col min="2310" max="2310" width="11.75" style="11" customWidth="1"/>
    <col min="2311" max="2311" width="11.5" style="11" customWidth="1"/>
    <col min="2312" max="2312" width="12.625" style="11" customWidth="1"/>
    <col min="2313" max="2560" width="9.625" style="11"/>
    <col min="2561" max="2561" width="11.5" style="11" customWidth="1"/>
    <col min="2562" max="2562" width="11.375" style="11" customWidth="1"/>
    <col min="2563" max="2565" width="10.875" style="11" customWidth="1"/>
    <col min="2566" max="2566" width="11.75" style="11" customWidth="1"/>
    <col min="2567" max="2567" width="11.5" style="11" customWidth="1"/>
    <col min="2568" max="2568" width="12.625" style="11" customWidth="1"/>
    <col min="2569" max="2816" width="9.625" style="11"/>
    <col min="2817" max="2817" width="11.5" style="11" customWidth="1"/>
    <col min="2818" max="2818" width="11.375" style="11" customWidth="1"/>
    <col min="2819" max="2821" width="10.875" style="11" customWidth="1"/>
    <col min="2822" max="2822" width="11.75" style="11" customWidth="1"/>
    <col min="2823" max="2823" width="11.5" style="11" customWidth="1"/>
    <col min="2824" max="2824" width="12.625" style="11" customWidth="1"/>
    <col min="2825" max="3072" width="9.625" style="11"/>
    <col min="3073" max="3073" width="11.5" style="11" customWidth="1"/>
    <col min="3074" max="3074" width="11.375" style="11" customWidth="1"/>
    <col min="3075" max="3077" width="10.875" style="11" customWidth="1"/>
    <col min="3078" max="3078" width="11.75" style="11" customWidth="1"/>
    <col min="3079" max="3079" width="11.5" style="11" customWidth="1"/>
    <col min="3080" max="3080" width="12.625" style="11" customWidth="1"/>
    <col min="3081" max="3328" width="9.625" style="11"/>
    <col min="3329" max="3329" width="11.5" style="11" customWidth="1"/>
    <col min="3330" max="3330" width="11.375" style="11" customWidth="1"/>
    <col min="3331" max="3333" width="10.875" style="11" customWidth="1"/>
    <col min="3334" max="3334" width="11.75" style="11" customWidth="1"/>
    <col min="3335" max="3335" width="11.5" style="11" customWidth="1"/>
    <col min="3336" max="3336" width="12.625" style="11" customWidth="1"/>
    <col min="3337" max="3584" width="9.625" style="11"/>
    <col min="3585" max="3585" width="11.5" style="11" customWidth="1"/>
    <col min="3586" max="3586" width="11.375" style="11" customWidth="1"/>
    <col min="3587" max="3589" width="10.875" style="11" customWidth="1"/>
    <col min="3590" max="3590" width="11.75" style="11" customWidth="1"/>
    <col min="3591" max="3591" width="11.5" style="11" customWidth="1"/>
    <col min="3592" max="3592" width="12.625" style="11" customWidth="1"/>
    <col min="3593" max="3840" width="9.625" style="11"/>
    <col min="3841" max="3841" width="11.5" style="11" customWidth="1"/>
    <col min="3842" max="3842" width="11.375" style="11" customWidth="1"/>
    <col min="3843" max="3845" width="10.875" style="11" customWidth="1"/>
    <col min="3846" max="3846" width="11.75" style="11" customWidth="1"/>
    <col min="3847" max="3847" width="11.5" style="11" customWidth="1"/>
    <col min="3848" max="3848" width="12.625" style="11" customWidth="1"/>
    <col min="3849" max="4096" width="9.625" style="11"/>
    <col min="4097" max="4097" width="11.5" style="11" customWidth="1"/>
    <col min="4098" max="4098" width="11.375" style="11" customWidth="1"/>
    <col min="4099" max="4101" width="10.875" style="11" customWidth="1"/>
    <col min="4102" max="4102" width="11.75" style="11" customWidth="1"/>
    <col min="4103" max="4103" width="11.5" style="11" customWidth="1"/>
    <col min="4104" max="4104" width="12.625" style="11" customWidth="1"/>
    <col min="4105" max="4352" width="9.625" style="11"/>
    <col min="4353" max="4353" width="11.5" style="11" customWidth="1"/>
    <col min="4354" max="4354" width="11.375" style="11" customWidth="1"/>
    <col min="4355" max="4357" width="10.875" style="11" customWidth="1"/>
    <col min="4358" max="4358" width="11.75" style="11" customWidth="1"/>
    <col min="4359" max="4359" width="11.5" style="11" customWidth="1"/>
    <col min="4360" max="4360" width="12.625" style="11" customWidth="1"/>
    <col min="4361" max="4608" width="9.625" style="11"/>
    <col min="4609" max="4609" width="11.5" style="11" customWidth="1"/>
    <col min="4610" max="4610" width="11.375" style="11" customWidth="1"/>
    <col min="4611" max="4613" width="10.875" style="11" customWidth="1"/>
    <col min="4614" max="4614" width="11.75" style="11" customWidth="1"/>
    <col min="4615" max="4615" width="11.5" style="11" customWidth="1"/>
    <col min="4616" max="4616" width="12.625" style="11" customWidth="1"/>
    <col min="4617" max="4864" width="9.625" style="11"/>
    <col min="4865" max="4865" width="11.5" style="11" customWidth="1"/>
    <col min="4866" max="4866" width="11.375" style="11" customWidth="1"/>
    <col min="4867" max="4869" width="10.875" style="11" customWidth="1"/>
    <col min="4870" max="4870" width="11.75" style="11" customWidth="1"/>
    <col min="4871" max="4871" width="11.5" style="11" customWidth="1"/>
    <col min="4872" max="4872" width="12.625" style="11" customWidth="1"/>
    <col min="4873" max="5120" width="9.625" style="11"/>
    <col min="5121" max="5121" width="11.5" style="11" customWidth="1"/>
    <col min="5122" max="5122" width="11.375" style="11" customWidth="1"/>
    <col min="5123" max="5125" width="10.875" style="11" customWidth="1"/>
    <col min="5126" max="5126" width="11.75" style="11" customWidth="1"/>
    <col min="5127" max="5127" width="11.5" style="11" customWidth="1"/>
    <col min="5128" max="5128" width="12.625" style="11" customWidth="1"/>
    <col min="5129" max="5376" width="9.625" style="11"/>
    <col min="5377" max="5377" width="11.5" style="11" customWidth="1"/>
    <col min="5378" max="5378" width="11.375" style="11" customWidth="1"/>
    <col min="5379" max="5381" width="10.875" style="11" customWidth="1"/>
    <col min="5382" max="5382" width="11.75" style="11" customWidth="1"/>
    <col min="5383" max="5383" width="11.5" style="11" customWidth="1"/>
    <col min="5384" max="5384" width="12.625" style="11" customWidth="1"/>
    <col min="5385" max="5632" width="9.625" style="11"/>
    <col min="5633" max="5633" width="11.5" style="11" customWidth="1"/>
    <col min="5634" max="5634" width="11.375" style="11" customWidth="1"/>
    <col min="5635" max="5637" width="10.875" style="11" customWidth="1"/>
    <col min="5638" max="5638" width="11.75" style="11" customWidth="1"/>
    <col min="5639" max="5639" width="11.5" style="11" customWidth="1"/>
    <col min="5640" max="5640" width="12.625" style="11" customWidth="1"/>
    <col min="5641" max="5888" width="9.625" style="11"/>
    <col min="5889" max="5889" width="11.5" style="11" customWidth="1"/>
    <col min="5890" max="5890" width="11.375" style="11" customWidth="1"/>
    <col min="5891" max="5893" width="10.875" style="11" customWidth="1"/>
    <col min="5894" max="5894" width="11.75" style="11" customWidth="1"/>
    <col min="5895" max="5895" width="11.5" style="11" customWidth="1"/>
    <col min="5896" max="5896" width="12.625" style="11" customWidth="1"/>
    <col min="5897" max="6144" width="9.625" style="11"/>
    <col min="6145" max="6145" width="11.5" style="11" customWidth="1"/>
    <col min="6146" max="6146" width="11.375" style="11" customWidth="1"/>
    <col min="6147" max="6149" width="10.875" style="11" customWidth="1"/>
    <col min="6150" max="6150" width="11.75" style="11" customWidth="1"/>
    <col min="6151" max="6151" width="11.5" style="11" customWidth="1"/>
    <col min="6152" max="6152" width="12.625" style="11" customWidth="1"/>
    <col min="6153" max="6400" width="9.625" style="11"/>
    <col min="6401" max="6401" width="11.5" style="11" customWidth="1"/>
    <col min="6402" max="6402" width="11.375" style="11" customWidth="1"/>
    <col min="6403" max="6405" width="10.875" style="11" customWidth="1"/>
    <col min="6406" max="6406" width="11.75" style="11" customWidth="1"/>
    <col min="6407" max="6407" width="11.5" style="11" customWidth="1"/>
    <col min="6408" max="6408" width="12.625" style="11" customWidth="1"/>
    <col min="6409" max="6656" width="9.625" style="11"/>
    <col min="6657" max="6657" width="11.5" style="11" customWidth="1"/>
    <col min="6658" max="6658" width="11.375" style="11" customWidth="1"/>
    <col min="6659" max="6661" width="10.875" style="11" customWidth="1"/>
    <col min="6662" max="6662" width="11.75" style="11" customWidth="1"/>
    <col min="6663" max="6663" width="11.5" style="11" customWidth="1"/>
    <col min="6664" max="6664" width="12.625" style="11" customWidth="1"/>
    <col min="6665" max="6912" width="9.625" style="11"/>
    <col min="6913" max="6913" width="11.5" style="11" customWidth="1"/>
    <col min="6914" max="6914" width="11.375" style="11" customWidth="1"/>
    <col min="6915" max="6917" width="10.875" style="11" customWidth="1"/>
    <col min="6918" max="6918" width="11.75" style="11" customWidth="1"/>
    <col min="6919" max="6919" width="11.5" style="11" customWidth="1"/>
    <col min="6920" max="6920" width="12.625" style="11" customWidth="1"/>
    <col min="6921" max="7168" width="9.625" style="11"/>
    <col min="7169" max="7169" width="11.5" style="11" customWidth="1"/>
    <col min="7170" max="7170" width="11.375" style="11" customWidth="1"/>
    <col min="7171" max="7173" width="10.875" style="11" customWidth="1"/>
    <col min="7174" max="7174" width="11.75" style="11" customWidth="1"/>
    <col min="7175" max="7175" width="11.5" style="11" customWidth="1"/>
    <col min="7176" max="7176" width="12.625" style="11" customWidth="1"/>
    <col min="7177" max="7424" width="9.625" style="11"/>
    <col min="7425" max="7425" width="11.5" style="11" customWidth="1"/>
    <col min="7426" max="7426" width="11.375" style="11" customWidth="1"/>
    <col min="7427" max="7429" width="10.875" style="11" customWidth="1"/>
    <col min="7430" max="7430" width="11.75" style="11" customWidth="1"/>
    <col min="7431" max="7431" width="11.5" style="11" customWidth="1"/>
    <col min="7432" max="7432" width="12.625" style="11" customWidth="1"/>
    <col min="7433" max="7680" width="9.625" style="11"/>
    <col min="7681" max="7681" width="11.5" style="11" customWidth="1"/>
    <col min="7682" max="7682" width="11.375" style="11" customWidth="1"/>
    <col min="7683" max="7685" width="10.875" style="11" customWidth="1"/>
    <col min="7686" max="7686" width="11.75" style="11" customWidth="1"/>
    <col min="7687" max="7687" width="11.5" style="11" customWidth="1"/>
    <col min="7688" max="7688" width="12.625" style="11" customWidth="1"/>
    <col min="7689" max="7936" width="9.625" style="11"/>
    <col min="7937" max="7937" width="11.5" style="11" customWidth="1"/>
    <col min="7938" max="7938" width="11.375" style="11" customWidth="1"/>
    <col min="7939" max="7941" width="10.875" style="11" customWidth="1"/>
    <col min="7942" max="7942" width="11.75" style="11" customWidth="1"/>
    <col min="7943" max="7943" width="11.5" style="11" customWidth="1"/>
    <col min="7944" max="7944" width="12.625" style="11" customWidth="1"/>
    <col min="7945" max="8192" width="9.625" style="11"/>
    <col min="8193" max="8193" width="11.5" style="11" customWidth="1"/>
    <col min="8194" max="8194" width="11.375" style="11" customWidth="1"/>
    <col min="8195" max="8197" width="10.875" style="11" customWidth="1"/>
    <col min="8198" max="8198" width="11.75" style="11" customWidth="1"/>
    <col min="8199" max="8199" width="11.5" style="11" customWidth="1"/>
    <col min="8200" max="8200" width="12.625" style="11" customWidth="1"/>
    <col min="8201" max="8448" width="9.625" style="11"/>
    <col min="8449" max="8449" width="11.5" style="11" customWidth="1"/>
    <col min="8450" max="8450" width="11.375" style="11" customWidth="1"/>
    <col min="8451" max="8453" width="10.875" style="11" customWidth="1"/>
    <col min="8454" max="8454" width="11.75" style="11" customWidth="1"/>
    <col min="8455" max="8455" width="11.5" style="11" customWidth="1"/>
    <col min="8456" max="8456" width="12.625" style="11" customWidth="1"/>
    <col min="8457" max="8704" width="9.625" style="11"/>
    <col min="8705" max="8705" width="11.5" style="11" customWidth="1"/>
    <col min="8706" max="8706" width="11.375" style="11" customWidth="1"/>
    <col min="8707" max="8709" width="10.875" style="11" customWidth="1"/>
    <col min="8710" max="8710" width="11.75" style="11" customWidth="1"/>
    <col min="8711" max="8711" width="11.5" style="11" customWidth="1"/>
    <col min="8712" max="8712" width="12.625" style="11" customWidth="1"/>
    <col min="8713" max="8960" width="9.625" style="11"/>
    <col min="8961" max="8961" width="11.5" style="11" customWidth="1"/>
    <col min="8962" max="8962" width="11.375" style="11" customWidth="1"/>
    <col min="8963" max="8965" width="10.875" style="11" customWidth="1"/>
    <col min="8966" max="8966" width="11.75" style="11" customWidth="1"/>
    <col min="8967" max="8967" width="11.5" style="11" customWidth="1"/>
    <col min="8968" max="8968" width="12.625" style="11" customWidth="1"/>
    <col min="8969" max="9216" width="9.625" style="11"/>
    <col min="9217" max="9217" width="11.5" style="11" customWidth="1"/>
    <col min="9218" max="9218" width="11.375" style="11" customWidth="1"/>
    <col min="9219" max="9221" width="10.875" style="11" customWidth="1"/>
    <col min="9222" max="9222" width="11.75" style="11" customWidth="1"/>
    <col min="9223" max="9223" width="11.5" style="11" customWidth="1"/>
    <col min="9224" max="9224" width="12.625" style="11" customWidth="1"/>
    <col min="9225" max="9472" width="9.625" style="11"/>
    <col min="9473" max="9473" width="11.5" style="11" customWidth="1"/>
    <col min="9474" max="9474" width="11.375" style="11" customWidth="1"/>
    <col min="9475" max="9477" width="10.875" style="11" customWidth="1"/>
    <col min="9478" max="9478" width="11.75" style="11" customWidth="1"/>
    <col min="9479" max="9479" width="11.5" style="11" customWidth="1"/>
    <col min="9480" max="9480" width="12.625" style="11" customWidth="1"/>
    <col min="9481" max="9728" width="9.625" style="11"/>
    <col min="9729" max="9729" width="11.5" style="11" customWidth="1"/>
    <col min="9730" max="9730" width="11.375" style="11" customWidth="1"/>
    <col min="9731" max="9733" width="10.875" style="11" customWidth="1"/>
    <col min="9734" max="9734" width="11.75" style="11" customWidth="1"/>
    <col min="9735" max="9735" width="11.5" style="11" customWidth="1"/>
    <col min="9736" max="9736" width="12.625" style="11" customWidth="1"/>
    <col min="9737" max="9984" width="9.625" style="11"/>
    <col min="9985" max="9985" width="11.5" style="11" customWidth="1"/>
    <col min="9986" max="9986" width="11.375" style="11" customWidth="1"/>
    <col min="9987" max="9989" width="10.875" style="11" customWidth="1"/>
    <col min="9990" max="9990" width="11.75" style="11" customWidth="1"/>
    <col min="9991" max="9991" width="11.5" style="11" customWidth="1"/>
    <col min="9992" max="9992" width="12.625" style="11" customWidth="1"/>
    <col min="9993" max="10240" width="9.625" style="11"/>
    <col min="10241" max="10241" width="11.5" style="11" customWidth="1"/>
    <col min="10242" max="10242" width="11.375" style="11" customWidth="1"/>
    <col min="10243" max="10245" width="10.875" style="11" customWidth="1"/>
    <col min="10246" max="10246" width="11.75" style="11" customWidth="1"/>
    <col min="10247" max="10247" width="11.5" style="11" customWidth="1"/>
    <col min="10248" max="10248" width="12.625" style="11" customWidth="1"/>
    <col min="10249" max="10496" width="9.625" style="11"/>
    <col min="10497" max="10497" width="11.5" style="11" customWidth="1"/>
    <col min="10498" max="10498" width="11.375" style="11" customWidth="1"/>
    <col min="10499" max="10501" width="10.875" style="11" customWidth="1"/>
    <col min="10502" max="10502" width="11.75" style="11" customWidth="1"/>
    <col min="10503" max="10503" width="11.5" style="11" customWidth="1"/>
    <col min="10504" max="10504" width="12.625" style="11" customWidth="1"/>
    <col min="10505" max="10752" width="9.625" style="11"/>
    <col min="10753" max="10753" width="11.5" style="11" customWidth="1"/>
    <col min="10754" max="10754" width="11.375" style="11" customWidth="1"/>
    <col min="10755" max="10757" width="10.875" style="11" customWidth="1"/>
    <col min="10758" max="10758" width="11.75" style="11" customWidth="1"/>
    <col min="10759" max="10759" width="11.5" style="11" customWidth="1"/>
    <col min="10760" max="10760" width="12.625" style="11" customWidth="1"/>
    <col min="10761" max="11008" width="9.625" style="11"/>
    <col min="11009" max="11009" width="11.5" style="11" customWidth="1"/>
    <col min="11010" max="11010" width="11.375" style="11" customWidth="1"/>
    <col min="11011" max="11013" width="10.875" style="11" customWidth="1"/>
    <col min="11014" max="11014" width="11.75" style="11" customWidth="1"/>
    <col min="11015" max="11015" width="11.5" style="11" customWidth="1"/>
    <col min="11016" max="11016" width="12.625" style="11" customWidth="1"/>
    <col min="11017" max="11264" width="9.625" style="11"/>
    <col min="11265" max="11265" width="11.5" style="11" customWidth="1"/>
    <col min="11266" max="11266" width="11.375" style="11" customWidth="1"/>
    <col min="11267" max="11269" width="10.875" style="11" customWidth="1"/>
    <col min="11270" max="11270" width="11.75" style="11" customWidth="1"/>
    <col min="11271" max="11271" width="11.5" style="11" customWidth="1"/>
    <col min="11272" max="11272" width="12.625" style="11" customWidth="1"/>
    <col min="11273" max="11520" width="9.625" style="11"/>
    <col min="11521" max="11521" width="11.5" style="11" customWidth="1"/>
    <col min="11522" max="11522" width="11.375" style="11" customWidth="1"/>
    <col min="11523" max="11525" width="10.875" style="11" customWidth="1"/>
    <col min="11526" max="11526" width="11.75" style="11" customWidth="1"/>
    <col min="11527" max="11527" width="11.5" style="11" customWidth="1"/>
    <col min="11528" max="11528" width="12.625" style="11" customWidth="1"/>
    <col min="11529" max="11776" width="9.625" style="11"/>
    <col min="11777" max="11777" width="11.5" style="11" customWidth="1"/>
    <col min="11778" max="11778" width="11.375" style="11" customWidth="1"/>
    <col min="11779" max="11781" width="10.875" style="11" customWidth="1"/>
    <col min="11782" max="11782" width="11.75" style="11" customWidth="1"/>
    <col min="11783" max="11783" width="11.5" style="11" customWidth="1"/>
    <col min="11784" max="11784" width="12.625" style="11" customWidth="1"/>
    <col min="11785" max="12032" width="9.625" style="11"/>
    <col min="12033" max="12033" width="11.5" style="11" customWidth="1"/>
    <col min="12034" max="12034" width="11.375" style="11" customWidth="1"/>
    <col min="12035" max="12037" width="10.875" style="11" customWidth="1"/>
    <col min="12038" max="12038" width="11.75" style="11" customWidth="1"/>
    <col min="12039" max="12039" width="11.5" style="11" customWidth="1"/>
    <col min="12040" max="12040" width="12.625" style="11" customWidth="1"/>
    <col min="12041" max="12288" width="9.625" style="11"/>
    <col min="12289" max="12289" width="11.5" style="11" customWidth="1"/>
    <col min="12290" max="12290" width="11.375" style="11" customWidth="1"/>
    <col min="12291" max="12293" width="10.875" style="11" customWidth="1"/>
    <col min="12294" max="12294" width="11.75" style="11" customWidth="1"/>
    <col min="12295" max="12295" width="11.5" style="11" customWidth="1"/>
    <col min="12296" max="12296" width="12.625" style="11" customWidth="1"/>
    <col min="12297" max="12544" width="9.625" style="11"/>
    <col min="12545" max="12545" width="11.5" style="11" customWidth="1"/>
    <col min="12546" max="12546" width="11.375" style="11" customWidth="1"/>
    <col min="12547" max="12549" width="10.875" style="11" customWidth="1"/>
    <col min="12550" max="12550" width="11.75" style="11" customWidth="1"/>
    <col min="12551" max="12551" width="11.5" style="11" customWidth="1"/>
    <col min="12552" max="12552" width="12.625" style="11" customWidth="1"/>
    <col min="12553" max="12800" width="9.625" style="11"/>
    <col min="12801" max="12801" width="11.5" style="11" customWidth="1"/>
    <col min="12802" max="12802" width="11.375" style="11" customWidth="1"/>
    <col min="12803" max="12805" width="10.875" style="11" customWidth="1"/>
    <col min="12806" max="12806" width="11.75" style="11" customWidth="1"/>
    <col min="12807" max="12807" width="11.5" style="11" customWidth="1"/>
    <col min="12808" max="12808" width="12.625" style="11" customWidth="1"/>
    <col min="12809" max="13056" width="9.625" style="11"/>
    <col min="13057" max="13057" width="11.5" style="11" customWidth="1"/>
    <col min="13058" max="13058" width="11.375" style="11" customWidth="1"/>
    <col min="13059" max="13061" width="10.875" style="11" customWidth="1"/>
    <col min="13062" max="13062" width="11.75" style="11" customWidth="1"/>
    <col min="13063" max="13063" width="11.5" style="11" customWidth="1"/>
    <col min="13064" max="13064" width="12.625" style="11" customWidth="1"/>
    <col min="13065" max="13312" width="9.625" style="11"/>
    <col min="13313" max="13313" width="11.5" style="11" customWidth="1"/>
    <col min="13314" max="13314" width="11.375" style="11" customWidth="1"/>
    <col min="13315" max="13317" width="10.875" style="11" customWidth="1"/>
    <col min="13318" max="13318" width="11.75" style="11" customWidth="1"/>
    <col min="13319" max="13319" width="11.5" style="11" customWidth="1"/>
    <col min="13320" max="13320" width="12.625" style="11" customWidth="1"/>
    <col min="13321" max="13568" width="9.625" style="11"/>
    <col min="13569" max="13569" width="11.5" style="11" customWidth="1"/>
    <col min="13570" max="13570" width="11.375" style="11" customWidth="1"/>
    <col min="13571" max="13573" width="10.875" style="11" customWidth="1"/>
    <col min="13574" max="13574" width="11.75" style="11" customWidth="1"/>
    <col min="13575" max="13575" width="11.5" style="11" customWidth="1"/>
    <col min="13576" max="13576" width="12.625" style="11" customWidth="1"/>
    <col min="13577" max="13824" width="9.625" style="11"/>
    <col min="13825" max="13825" width="11.5" style="11" customWidth="1"/>
    <col min="13826" max="13826" width="11.375" style="11" customWidth="1"/>
    <col min="13827" max="13829" width="10.875" style="11" customWidth="1"/>
    <col min="13830" max="13830" width="11.75" style="11" customWidth="1"/>
    <col min="13831" max="13831" width="11.5" style="11" customWidth="1"/>
    <col min="13832" max="13832" width="12.625" style="11" customWidth="1"/>
    <col min="13833" max="14080" width="9.625" style="11"/>
    <col min="14081" max="14081" width="11.5" style="11" customWidth="1"/>
    <col min="14082" max="14082" width="11.375" style="11" customWidth="1"/>
    <col min="14083" max="14085" width="10.875" style="11" customWidth="1"/>
    <col min="14086" max="14086" width="11.75" style="11" customWidth="1"/>
    <col min="14087" max="14087" width="11.5" style="11" customWidth="1"/>
    <col min="14088" max="14088" width="12.625" style="11" customWidth="1"/>
    <col min="14089" max="14336" width="9.625" style="11"/>
    <col min="14337" max="14337" width="11.5" style="11" customWidth="1"/>
    <col min="14338" max="14338" width="11.375" style="11" customWidth="1"/>
    <col min="14339" max="14341" width="10.875" style="11" customWidth="1"/>
    <col min="14342" max="14342" width="11.75" style="11" customWidth="1"/>
    <col min="14343" max="14343" width="11.5" style="11" customWidth="1"/>
    <col min="14344" max="14344" width="12.625" style="11" customWidth="1"/>
    <col min="14345" max="14592" width="9.625" style="11"/>
    <col min="14593" max="14593" width="11.5" style="11" customWidth="1"/>
    <col min="14594" max="14594" width="11.375" style="11" customWidth="1"/>
    <col min="14595" max="14597" width="10.875" style="11" customWidth="1"/>
    <col min="14598" max="14598" width="11.75" style="11" customWidth="1"/>
    <col min="14599" max="14599" width="11.5" style="11" customWidth="1"/>
    <col min="14600" max="14600" width="12.625" style="11" customWidth="1"/>
    <col min="14601" max="14848" width="9.625" style="11"/>
    <col min="14849" max="14849" width="11.5" style="11" customWidth="1"/>
    <col min="14850" max="14850" width="11.375" style="11" customWidth="1"/>
    <col min="14851" max="14853" width="10.875" style="11" customWidth="1"/>
    <col min="14854" max="14854" width="11.75" style="11" customWidth="1"/>
    <col min="14855" max="14855" width="11.5" style="11" customWidth="1"/>
    <col min="14856" max="14856" width="12.625" style="11" customWidth="1"/>
    <col min="14857" max="15104" width="9.625" style="11"/>
    <col min="15105" max="15105" width="11.5" style="11" customWidth="1"/>
    <col min="15106" max="15106" width="11.375" style="11" customWidth="1"/>
    <col min="15107" max="15109" width="10.875" style="11" customWidth="1"/>
    <col min="15110" max="15110" width="11.75" style="11" customWidth="1"/>
    <col min="15111" max="15111" width="11.5" style="11" customWidth="1"/>
    <col min="15112" max="15112" width="12.625" style="11" customWidth="1"/>
    <col min="15113" max="15360" width="9.625" style="11"/>
    <col min="15361" max="15361" width="11.5" style="11" customWidth="1"/>
    <col min="15362" max="15362" width="11.375" style="11" customWidth="1"/>
    <col min="15363" max="15365" width="10.875" style="11" customWidth="1"/>
    <col min="15366" max="15366" width="11.75" style="11" customWidth="1"/>
    <col min="15367" max="15367" width="11.5" style="11" customWidth="1"/>
    <col min="15368" max="15368" width="12.625" style="11" customWidth="1"/>
    <col min="15369" max="15616" width="9.625" style="11"/>
    <col min="15617" max="15617" width="11.5" style="11" customWidth="1"/>
    <col min="15618" max="15618" width="11.375" style="11" customWidth="1"/>
    <col min="15619" max="15621" width="10.875" style="11" customWidth="1"/>
    <col min="15622" max="15622" width="11.75" style="11" customWidth="1"/>
    <col min="15623" max="15623" width="11.5" style="11" customWidth="1"/>
    <col min="15624" max="15624" width="12.625" style="11" customWidth="1"/>
    <col min="15625" max="15872" width="9.625" style="11"/>
    <col min="15873" max="15873" width="11.5" style="11" customWidth="1"/>
    <col min="15874" max="15874" width="11.375" style="11" customWidth="1"/>
    <col min="15875" max="15877" width="10.875" style="11" customWidth="1"/>
    <col min="15878" max="15878" width="11.75" style="11" customWidth="1"/>
    <col min="15879" max="15879" width="11.5" style="11" customWidth="1"/>
    <col min="15880" max="15880" width="12.625" style="11" customWidth="1"/>
    <col min="15881" max="16128" width="9.625" style="11"/>
    <col min="16129" max="16129" width="11.5" style="11" customWidth="1"/>
    <col min="16130" max="16130" width="11.375" style="11" customWidth="1"/>
    <col min="16131" max="16133" width="10.875" style="11" customWidth="1"/>
    <col min="16134" max="16134" width="11.75" style="11" customWidth="1"/>
    <col min="16135" max="16135" width="11.5" style="11" customWidth="1"/>
    <col min="16136" max="16136" width="12.625" style="11" customWidth="1"/>
    <col min="16137" max="16384" width="9.625" style="11"/>
  </cols>
  <sheetData>
    <row r="1" spans="1:9" ht="18" customHeight="1" x14ac:dyDescent="0.15">
      <c r="A1" s="55" t="s">
        <v>67</v>
      </c>
      <c r="B1" s="55"/>
      <c r="C1" s="55"/>
      <c r="D1" s="55"/>
      <c r="E1" s="55"/>
      <c r="F1" s="55"/>
      <c r="G1" s="55"/>
    </row>
    <row r="2" spans="1:9" ht="12.75" customHeight="1" x14ac:dyDescent="0.15">
      <c r="A2" s="55"/>
      <c r="B2" s="55"/>
      <c r="C2" s="55"/>
      <c r="D2" s="55"/>
      <c r="E2" s="55"/>
      <c r="F2" s="55"/>
      <c r="G2" s="55"/>
    </row>
    <row r="3" spans="1:9" ht="12.75" customHeight="1" x14ac:dyDescent="0.2">
      <c r="A3" s="10" t="s">
        <v>0</v>
      </c>
      <c r="B3" s="10"/>
      <c r="C3" s="10"/>
      <c r="D3" s="10"/>
      <c r="E3" s="10"/>
      <c r="F3" s="10"/>
      <c r="G3" s="54" t="s">
        <v>47</v>
      </c>
      <c r="H3" s="10"/>
    </row>
    <row r="4" spans="1:9" ht="17.25" customHeight="1" x14ac:dyDescent="0.2">
      <c r="A4" s="24"/>
      <c r="B4" s="34" t="s">
        <v>56</v>
      </c>
      <c r="C4" s="73" t="s">
        <v>55</v>
      </c>
      <c r="D4" s="79"/>
      <c r="E4" s="80"/>
      <c r="F4" s="14"/>
      <c r="G4" s="13"/>
      <c r="H4" s="10"/>
    </row>
    <row r="5" spans="1:9" ht="14.25" customHeight="1" x14ac:dyDescent="0.2">
      <c r="A5" s="57"/>
      <c r="B5" s="58" t="s">
        <v>1</v>
      </c>
      <c r="C5" s="58" t="s">
        <v>4</v>
      </c>
      <c r="D5" s="15" t="s">
        <v>0</v>
      </c>
      <c r="E5" s="15"/>
      <c r="F5" s="15" t="s">
        <v>5</v>
      </c>
      <c r="G5" s="59" t="s">
        <v>50</v>
      </c>
      <c r="H5" s="10"/>
    </row>
    <row r="6" spans="1:9" ht="13.5" customHeight="1" x14ac:dyDescent="0.2">
      <c r="A6" s="60" t="s">
        <v>6</v>
      </c>
      <c r="B6" s="16" t="s">
        <v>2</v>
      </c>
      <c r="C6" s="16" t="s">
        <v>7</v>
      </c>
      <c r="D6" s="16" t="s">
        <v>8</v>
      </c>
      <c r="E6" s="19" t="s">
        <v>44</v>
      </c>
      <c r="F6" s="16" t="s">
        <v>9</v>
      </c>
      <c r="G6" s="16" t="s">
        <v>43</v>
      </c>
      <c r="H6" s="10"/>
    </row>
    <row r="7" spans="1:9" ht="14.25" customHeight="1" x14ac:dyDescent="0.2">
      <c r="A7" s="53">
        <v>2016</v>
      </c>
      <c r="C7" s="42"/>
      <c r="D7" s="42"/>
      <c r="E7" s="42"/>
      <c r="F7" s="42"/>
      <c r="G7" s="9"/>
      <c r="H7" s="10"/>
    </row>
    <row r="8" spans="1:9" ht="12.75" x14ac:dyDescent="0.2">
      <c r="A8" s="40" t="s">
        <v>45</v>
      </c>
      <c r="B8" s="2">
        <v>444403.79859299998</v>
      </c>
      <c r="C8" s="2">
        <v>99637.592110199999</v>
      </c>
      <c r="D8" s="2">
        <v>22929.367589000009</v>
      </c>
      <c r="E8" s="2">
        <v>97470.268060000002</v>
      </c>
      <c r="F8" s="2">
        <v>220037.2277592</v>
      </c>
      <c r="G8" s="3">
        <v>-224366.57083379998</v>
      </c>
      <c r="H8" s="10"/>
    </row>
    <row r="9" spans="1:9" ht="12.75" x14ac:dyDescent="0.2">
      <c r="A9" s="40" t="s">
        <v>40</v>
      </c>
      <c r="B9" s="2">
        <v>494863.03733100009</v>
      </c>
      <c r="C9" s="2">
        <v>116674.21401970003</v>
      </c>
      <c r="D9" s="2">
        <v>25551.414559000004</v>
      </c>
      <c r="E9" s="2">
        <v>94572.086519999997</v>
      </c>
      <c r="F9" s="2">
        <v>236797.71509870002</v>
      </c>
      <c r="G9" s="3">
        <v>-258065.32223230007</v>
      </c>
      <c r="H9" s="10"/>
    </row>
    <row r="10" spans="1:9" ht="12.75" x14ac:dyDescent="0.2">
      <c r="A10" s="40" t="s">
        <v>41</v>
      </c>
      <c r="B10" s="2">
        <v>482179.299619</v>
      </c>
      <c r="C10" s="2">
        <v>107618.68254167637</v>
      </c>
      <c r="D10" s="2">
        <v>33327.589736000002</v>
      </c>
      <c r="E10" s="2">
        <v>97725.742620000005</v>
      </c>
      <c r="F10" s="2">
        <v>238672.01489767639</v>
      </c>
      <c r="G10" s="3">
        <v>-243507.28472132361</v>
      </c>
      <c r="H10" s="10"/>
    </row>
    <row r="11" spans="1:9" ht="12.75" x14ac:dyDescent="0.2">
      <c r="A11" s="40" t="s">
        <v>42</v>
      </c>
      <c r="B11" s="2">
        <v>484118.05207299994</v>
      </c>
      <c r="C11" s="2">
        <v>57933.547040338548</v>
      </c>
      <c r="D11" s="2">
        <v>26403.000356000008</v>
      </c>
      <c r="E11" s="2">
        <v>105755.93071999999</v>
      </c>
      <c r="F11" s="2">
        <v>190092.47811633855</v>
      </c>
      <c r="G11" s="3">
        <v>-294025.57395666139</v>
      </c>
      <c r="H11" s="10"/>
    </row>
    <row r="12" spans="1:9" ht="12.75" x14ac:dyDescent="0.2">
      <c r="A12" s="52" t="s">
        <v>9</v>
      </c>
      <c r="B12" s="42">
        <f>SUM(B8:B11)</f>
        <v>1905564.187616</v>
      </c>
      <c r="C12" s="42">
        <f>SUM(C8:C11)</f>
        <v>381864.035711915</v>
      </c>
      <c r="D12" s="42">
        <f>SUM(D8:D11)</f>
        <v>108211.37224000003</v>
      </c>
      <c r="E12" s="42">
        <f>SUM(E8:E11)</f>
        <v>395524.02791999996</v>
      </c>
      <c r="F12" s="42">
        <f t="shared" ref="F12:G12" si="0">SUM(F8:F11)</f>
        <v>885599.43587191496</v>
      </c>
      <c r="G12" s="9">
        <f t="shared" si="0"/>
        <v>-1019964.7517440851</v>
      </c>
      <c r="H12" s="10"/>
    </row>
    <row r="13" spans="1:9" ht="14.25" customHeight="1" x14ac:dyDescent="0.2">
      <c r="A13" s="68" t="s">
        <v>57</v>
      </c>
      <c r="B13" s="42"/>
      <c r="C13" s="2"/>
      <c r="D13" s="2"/>
      <c r="E13" s="2"/>
      <c r="F13" s="2"/>
      <c r="G13" s="3"/>
      <c r="H13" s="10"/>
    </row>
    <row r="14" spans="1:9" ht="12.75" x14ac:dyDescent="0.2">
      <c r="A14" s="40" t="s">
        <v>45</v>
      </c>
      <c r="B14" s="2">
        <v>431616.04207599995</v>
      </c>
      <c r="C14" s="2">
        <v>129873.59794755002</v>
      </c>
      <c r="D14" s="2">
        <v>24167.852849000006</v>
      </c>
      <c r="E14" s="2">
        <v>94866.408580000003</v>
      </c>
      <c r="F14" s="2">
        <v>248907.85937655001</v>
      </c>
      <c r="G14" s="3">
        <v>-182708.18269944994</v>
      </c>
      <c r="H14" s="10"/>
      <c r="I14" s="28"/>
    </row>
    <row r="15" spans="1:9" ht="12.75" x14ac:dyDescent="0.2">
      <c r="A15" s="40" t="s">
        <v>40</v>
      </c>
      <c r="B15" s="2">
        <v>462700.7630589999</v>
      </c>
      <c r="C15" s="2">
        <v>142724.98411462284</v>
      </c>
      <c r="D15" s="2">
        <v>23945.880758999996</v>
      </c>
      <c r="E15" s="2">
        <v>85217.417000000016</v>
      </c>
      <c r="F15" s="2">
        <v>251888.28187362285</v>
      </c>
      <c r="G15" s="3">
        <v>-210812.48118537705</v>
      </c>
      <c r="H15" s="10"/>
      <c r="I15" s="28"/>
    </row>
    <row r="16" spans="1:9" ht="12.75" x14ac:dyDescent="0.2">
      <c r="A16" s="40" t="s">
        <v>41</v>
      </c>
      <c r="B16" s="2">
        <v>447151.66185600008</v>
      </c>
      <c r="C16" s="2">
        <v>98820.194659379762</v>
      </c>
      <c r="D16" s="2">
        <v>20542.560176000006</v>
      </c>
      <c r="E16" s="2">
        <v>94362.22010000002</v>
      </c>
      <c r="F16" s="2">
        <v>213724.97493537981</v>
      </c>
      <c r="G16" s="3">
        <v>-233426.68692062027</v>
      </c>
      <c r="H16" s="10"/>
      <c r="I16" s="28"/>
    </row>
    <row r="17" spans="1:9" ht="12.75" x14ac:dyDescent="0.2">
      <c r="A17" s="40" t="s">
        <v>42</v>
      </c>
      <c r="B17" s="2">
        <v>490418.59762699995</v>
      </c>
      <c r="C17" s="2">
        <v>68227.114964835491</v>
      </c>
      <c r="D17" s="2">
        <v>20181.713405999999</v>
      </c>
      <c r="E17" s="2">
        <v>111425.65482000001</v>
      </c>
      <c r="F17" s="2">
        <v>199834.48319083551</v>
      </c>
      <c r="G17" s="3">
        <v>-290584.11443616444</v>
      </c>
      <c r="H17" s="10"/>
      <c r="I17" s="28"/>
    </row>
    <row r="18" spans="1:9" ht="12.75" x14ac:dyDescent="0.2">
      <c r="A18" s="52" t="s">
        <v>9</v>
      </c>
      <c r="B18" s="42">
        <f>SUM(B14:B17)</f>
        <v>1831887.0646179998</v>
      </c>
      <c r="C18" s="42">
        <f>SUM(C14:C17)</f>
        <v>439645.89168638818</v>
      </c>
      <c r="D18" s="42">
        <f>SUM(D14:D17)</f>
        <v>88838.007190000004</v>
      </c>
      <c r="E18" s="42">
        <f>SUM(E14:E17)</f>
        <v>385871.70050000004</v>
      </c>
      <c r="F18" s="42">
        <f t="shared" ref="F18:G18" si="1">SUM(F14:F17)</f>
        <v>914355.59937638813</v>
      </c>
      <c r="G18" s="9">
        <f t="shared" si="1"/>
        <v>-917531.4652416117</v>
      </c>
      <c r="H18" s="10"/>
    </row>
    <row r="19" spans="1:9" ht="12.75" x14ac:dyDescent="0.2">
      <c r="A19" s="68" t="s">
        <v>62</v>
      </c>
      <c r="B19" s="42"/>
      <c r="C19" s="42"/>
      <c r="D19" s="42"/>
      <c r="E19" s="42"/>
      <c r="F19" s="42"/>
      <c r="G19" s="9"/>
      <c r="H19" s="10"/>
    </row>
    <row r="20" spans="1:9" ht="12.75" x14ac:dyDescent="0.2">
      <c r="A20" s="40" t="s">
        <v>45</v>
      </c>
      <c r="B20" s="2">
        <v>429858.32556300005</v>
      </c>
      <c r="C20" s="2">
        <v>104661.45485388342</v>
      </c>
      <c r="D20" s="2">
        <v>20094.340878999999</v>
      </c>
      <c r="E20" s="2">
        <v>94679.683579999997</v>
      </c>
      <c r="F20" s="2">
        <v>219435.4793128834</v>
      </c>
      <c r="G20" s="3">
        <v>-210422.84625011665</v>
      </c>
      <c r="H20" s="10"/>
    </row>
    <row r="21" spans="1:9" ht="12.75" x14ac:dyDescent="0.2">
      <c r="A21" s="40" t="s">
        <v>40</v>
      </c>
      <c r="B21" s="2">
        <v>493316.81345800008</v>
      </c>
      <c r="C21" s="2">
        <v>117288.18991251169</v>
      </c>
      <c r="D21" s="2">
        <v>20841.853739000002</v>
      </c>
      <c r="E21" s="2">
        <v>103736.28277999999</v>
      </c>
      <c r="F21" s="2">
        <v>241866.32643151167</v>
      </c>
      <c r="G21" s="3">
        <v>-251450.48702648841</v>
      </c>
      <c r="H21" s="10"/>
    </row>
    <row r="22" spans="1:9" ht="12.75" x14ac:dyDescent="0.2">
      <c r="A22" s="40" t="s">
        <v>41</v>
      </c>
      <c r="B22" s="2">
        <v>480906.34596300009</v>
      </c>
      <c r="C22" s="2">
        <v>88106.627904599998</v>
      </c>
      <c r="D22" s="2">
        <v>21904.912826000003</v>
      </c>
      <c r="E22" s="2">
        <v>127943.18463999999</v>
      </c>
      <c r="F22" s="2">
        <v>237954.7253706</v>
      </c>
      <c r="G22" s="3">
        <v>-242951.62059240008</v>
      </c>
      <c r="H22" s="10"/>
      <c r="I22" s="28"/>
    </row>
    <row r="23" spans="1:9" ht="12.75" x14ac:dyDescent="0.2">
      <c r="A23" s="40" t="s">
        <v>42</v>
      </c>
      <c r="B23" s="2">
        <v>511443.64000600006</v>
      </c>
      <c r="C23" s="2">
        <v>75190.462203324991</v>
      </c>
      <c r="D23" s="2">
        <v>14956.817806000001</v>
      </c>
      <c r="E23" s="2">
        <v>112168.61488000001</v>
      </c>
      <c r="F23" s="2">
        <v>202315.89488932502</v>
      </c>
      <c r="G23" s="3">
        <v>-309127.74511667504</v>
      </c>
      <c r="H23" s="10"/>
      <c r="I23" s="28"/>
    </row>
    <row r="24" spans="1:9" ht="12.75" x14ac:dyDescent="0.2">
      <c r="A24" s="52" t="s">
        <v>9</v>
      </c>
      <c r="B24" s="42">
        <f t="shared" ref="B24:G24" si="2">SUM(B20:B23)</f>
        <v>1915525.1249900004</v>
      </c>
      <c r="C24" s="42">
        <f t="shared" si="2"/>
        <v>385246.7348743201</v>
      </c>
      <c r="D24" s="42">
        <f t="shared" si="2"/>
        <v>77797.925250000015</v>
      </c>
      <c r="E24" s="42">
        <f t="shared" si="2"/>
        <v>438527.76587999996</v>
      </c>
      <c r="F24" s="42">
        <f t="shared" si="2"/>
        <v>901572.42600432003</v>
      </c>
      <c r="G24" s="9">
        <f t="shared" si="2"/>
        <v>-1013952.6989856802</v>
      </c>
      <c r="I24" s="28"/>
    </row>
    <row r="25" spans="1:9" ht="12.75" x14ac:dyDescent="0.2">
      <c r="A25" s="68">
        <v>2019</v>
      </c>
      <c r="B25" s="42"/>
      <c r="C25" s="42"/>
      <c r="D25" s="42"/>
      <c r="E25" s="42"/>
      <c r="F25" s="42"/>
      <c r="G25" s="9"/>
      <c r="I25" s="28"/>
    </row>
    <row r="26" spans="1:9" ht="12.75" x14ac:dyDescent="0.2">
      <c r="A26" s="40" t="s">
        <v>45</v>
      </c>
      <c r="B26" s="2">
        <v>455015.82588000002</v>
      </c>
      <c r="C26" s="2">
        <v>92915.770316662791</v>
      </c>
      <c r="D26" s="2">
        <v>13933.729119999998</v>
      </c>
      <c r="E26" s="2">
        <v>85651.83272000002</v>
      </c>
      <c r="F26" s="2">
        <v>192501.33215666283</v>
      </c>
      <c r="G26" s="3">
        <v>-262514.49372333719</v>
      </c>
      <c r="I26" s="28"/>
    </row>
    <row r="27" spans="1:9" ht="12.75" x14ac:dyDescent="0.2">
      <c r="A27" s="40" t="s">
        <v>40</v>
      </c>
      <c r="B27" s="2">
        <v>485280.20854600001</v>
      </c>
      <c r="C27" s="2">
        <v>116494.43676292145</v>
      </c>
      <c r="D27" s="2">
        <v>10613.744099999998</v>
      </c>
      <c r="E27" s="2">
        <v>95482.39794000001</v>
      </c>
      <c r="F27" s="2">
        <v>222590.57880292146</v>
      </c>
      <c r="G27" s="3">
        <v>-262689.62974307855</v>
      </c>
      <c r="I27" s="28"/>
    </row>
    <row r="28" spans="1:9" ht="12.75" x14ac:dyDescent="0.2">
      <c r="A28" s="40" t="s">
        <v>41</v>
      </c>
      <c r="B28" s="2">
        <v>502904.6907390001</v>
      </c>
      <c r="C28" s="2">
        <v>123965.77482967502</v>
      </c>
      <c r="D28" s="2">
        <v>12735.57221</v>
      </c>
      <c r="E28" s="2">
        <v>95365.363679999995</v>
      </c>
      <c r="F28" s="2">
        <v>232066.710719675</v>
      </c>
      <c r="G28" s="3">
        <v>-270837.9800193251</v>
      </c>
      <c r="I28" s="28"/>
    </row>
    <row r="29" spans="1:9" ht="12.75" x14ac:dyDescent="0.2">
      <c r="A29" s="40" t="s">
        <v>42</v>
      </c>
      <c r="B29" s="2">
        <v>528599.35016200005</v>
      </c>
      <c r="C29" s="2">
        <v>75955.265651859314</v>
      </c>
      <c r="D29" s="2">
        <v>20971.585710000003</v>
      </c>
      <c r="E29" s="2">
        <v>106468.08708</v>
      </c>
      <c r="F29" s="2">
        <v>203394.93844185933</v>
      </c>
      <c r="G29" s="3">
        <v>-325204.41172014072</v>
      </c>
      <c r="I29" s="28"/>
    </row>
    <row r="30" spans="1:9" ht="12.75" x14ac:dyDescent="0.2">
      <c r="A30" s="52" t="s">
        <v>9</v>
      </c>
      <c r="B30" s="42">
        <f t="shared" ref="B30:G30" si="3">SUM(B26:B29)</f>
        <v>1971800.0753270001</v>
      </c>
      <c r="C30" s="42">
        <f t="shared" si="3"/>
        <v>409331.24756111857</v>
      </c>
      <c r="D30" s="42">
        <f t="shared" si="3"/>
        <v>58254.631139999998</v>
      </c>
      <c r="E30" s="42">
        <f t="shared" si="3"/>
        <v>382967.68142000004</v>
      </c>
      <c r="F30" s="42">
        <f t="shared" si="3"/>
        <v>850553.56012111856</v>
      </c>
      <c r="G30" s="9">
        <f t="shared" si="3"/>
        <v>-1121246.5152058816</v>
      </c>
      <c r="I30" s="28"/>
    </row>
    <row r="31" spans="1:9" ht="12.75" x14ac:dyDescent="0.2">
      <c r="A31" s="68">
        <v>2020</v>
      </c>
      <c r="B31" s="42"/>
      <c r="C31" s="42"/>
      <c r="D31" s="42"/>
      <c r="E31" s="42"/>
      <c r="F31" s="42"/>
      <c r="G31" s="9"/>
      <c r="I31" s="28"/>
    </row>
    <row r="32" spans="1:9" ht="12.75" x14ac:dyDescent="0.2">
      <c r="A32" s="40" t="s">
        <v>45</v>
      </c>
      <c r="B32" s="2">
        <v>485331.27749899996</v>
      </c>
      <c r="C32" s="2">
        <v>64018.893969216209</v>
      </c>
      <c r="D32" s="2">
        <v>12625.546460000001</v>
      </c>
      <c r="E32" s="2">
        <v>92068.092300000004</v>
      </c>
      <c r="F32" s="2">
        <v>168712.53272921621</v>
      </c>
      <c r="G32" s="3">
        <v>-316618.74476978375</v>
      </c>
      <c r="I32" s="28"/>
    </row>
    <row r="33" spans="1:9" ht="12.75" x14ac:dyDescent="0.2">
      <c r="A33" s="40" t="s">
        <v>40</v>
      </c>
      <c r="B33" s="2">
        <v>308385.99760300003</v>
      </c>
      <c r="C33" s="2">
        <v>127798.26653265004</v>
      </c>
      <c r="D33" s="2">
        <v>6409.8988499999987</v>
      </c>
      <c r="E33" s="2">
        <v>12618.02614</v>
      </c>
      <c r="F33" s="2">
        <v>146826.19152265004</v>
      </c>
      <c r="G33" s="3">
        <v>-161559.80608034998</v>
      </c>
      <c r="I33" s="28"/>
    </row>
    <row r="34" spans="1:9" ht="12.75" x14ac:dyDescent="0.2">
      <c r="A34" s="40" t="s">
        <v>41</v>
      </c>
      <c r="B34" s="2">
        <v>374802.32455000002</v>
      </c>
      <c r="C34" s="2">
        <v>105361.33635990001</v>
      </c>
      <c r="D34" s="2">
        <v>9908.8149300000005</v>
      </c>
      <c r="E34" s="2">
        <v>34818.07258</v>
      </c>
      <c r="F34" s="2">
        <v>150088.22386990002</v>
      </c>
      <c r="G34" s="3">
        <v>-224714.1006801</v>
      </c>
      <c r="I34" s="28"/>
    </row>
    <row r="35" spans="1:9" ht="12.75" x14ac:dyDescent="0.2">
      <c r="A35" s="40" t="s">
        <v>42</v>
      </c>
      <c r="B35" s="2">
        <v>405665.29846700002</v>
      </c>
      <c r="C35" s="2">
        <v>62141.018805548076</v>
      </c>
      <c r="D35" s="2">
        <v>13013.938519999998</v>
      </c>
      <c r="E35" s="2">
        <v>36724.352699999996</v>
      </c>
      <c r="F35" s="2">
        <v>111879.31002554807</v>
      </c>
      <c r="G35" s="3">
        <v>-293785.98844145192</v>
      </c>
      <c r="H35" s="10"/>
    </row>
    <row r="36" spans="1:9" ht="12.75" x14ac:dyDescent="0.2">
      <c r="A36" s="52" t="s">
        <v>9</v>
      </c>
      <c r="B36" s="42">
        <f t="shared" ref="B36:G36" si="4">SUM(B32:B35)</f>
        <v>1574184.898119</v>
      </c>
      <c r="C36" s="42">
        <f t="shared" si="4"/>
        <v>359319.51566731435</v>
      </c>
      <c r="D36" s="42">
        <f t="shared" si="4"/>
        <v>41958.198759999999</v>
      </c>
      <c r="E36" s="42">
        <f t="shared" si="4"/>
        <v>176228.54371999999</v>
      </c>
      <c r="F36" s="42">
        <f t="shared" si="4"/>
        <v>577506.25814731431</v>
      </c>
      <c r="G36" s="9">
        <f t="shared" si="4"/>
        <v>-996678.63997168571</v>
      </c>
      <c r="H36" s="10"/>
    </row>
    <row r="37" spans="1:9" ht="12.75" x14ac:dyDescent="0.2">
      <c r="A37" s="68">
        <v>2021</v>
      </c>
      <c r="B37" s="42"/>
      <c r="C37" s="42"/>
      <c r="D37" s="42"/>
      <c r="E37" s="42"/>
      <c r="F37" s="42"/>
      <c r="G37" s="9"/>
      <c r="H37" s="10"/>
    </row>
    <row r="38" spans="1:9" ht="12.75" x14ac:dyDescent="0.2">
      <c r="A38" s="40" t="s">
        <v>45</v>
      </c>
      <c r="B38" s="2">
        <v>446461.60294099996</v>
      </c>
      <c r="C38" s="2">
        <v>82898.103728650007</v>
      </c>
      <c r="D38" s="2">
        <v>24074.124029999999</v>
      </c>
      <c r="E38" s="2">
        <v>69646.458140000002</v>
      </c>
      <c r="F38" s="2">
        <v>176618.68589865</v>
      </c>
      <c r="G38" s="3">
        <v>-269842.91704234993</v>
      </c>
      <c r="H38" s="10"/>
    </row>
    <row r="39" spans="1:9" ht="12.75" x14ac:dyDescent="0.2">
      <c r="A39" s="40" t="s">
        <v>40</v>
      </c>
      <c r="B39" s="2">
        <v>503032.63890100003</v>
      </c>
      <c r="C39" s="2">
        <v>121283.14721980003</v>
      </c>
      <c r="D39" s="2">
        <v>24211.010889999998</v>
      </c>
      <c r="E39" s="2">
        <v>84956.820820000023</v>
      </c>
      <c r="F39" s="2">
        <v>230450.97892980004</v>
      </c>
      <c r="G39" s="3">
        <v>-272581.65997119999</v>
      </c>
      <c r="H39" s="10"/>
    </row>
    <row r="40" spans="1:9" ht="12.75" x14ac:dyDescent="0.2">
      <c r="A40" s="40" t="s">
        <v>41</v>
      </c>
      <c r="B40" s="2">
        <v>553959.20706299995</v>
      </c>
      <c r="C40" s="2">
        <v>127257.79474050002</v>
      </c>
      <c r="D40" s="2">
        <v>10893.255469999998</v>
      </c>
      <c r="E40" s="2">
        <v>89334.736180000007</v>
      </c>
      <c r="F40" s="2">
        <v>227485.78639050003</v>
      </c>
      <c r="G40" s="3">
        <v>-326473.42067249992</v>
      </c>
      <c r="H40" s="10"/>
    </row>
    <row r="41" spans="1:9" ht="12.75" x14ac:dyDescent="0.2">
      <c r="A41" s="40" t="s">
        <v>42</v>
      </c>
      <c r="B41" s="2">
        <v>617722.69341499999</v>
      </c>
      <c r="C41" s="2">
        <v>91722.028765550014</v>
      </c>
      <c r="D41" s="2">
        <v>8697.0243099999989</v>
      </c>
      <c r="E41" s="2">
        <v>109271.44354000001</v>
      </c>
      <c r="F41" s="2">
        <v>209690.49661555002</v>
      </c>
      <c r="G41" s="3">
        <v>-408032.19679944997</v>
      </c>
      <c r="H41" s="10"/>
    </row>
    <row r="42" spans="1:9" ht="12.75" x14ac:dyDescent="0.2">
      <c r="A42" s="52" t="s">
        <v>9</v>
      </c>
      <c r="B42" s="42">
        <f t="shared" ref="B42:G42" si="5">SUM(B38:B41)</f>
        <v>2121176.1423200001</v>
      </c>
      <c r="C42" s="42">
        <f t="shared" si="5"/>
        <v>423161.07445450005</v>
      </c>
      <c r="D42" s="42">
        <f t="shared" si="5"/>
        <v>67875.414699999994</v>
      </c>
      <c r="E42" s="42">
        <f t="shared" si="5"/>
        <v>353209.45868000004</v>
      </c>
      <c r="F42" s="42">
        <f t="shared" si="5"/>
        <v>844245.94783450011</v>
      </c>
      <c r="G42" s="9">
        <f t="shared" si="5"/>
        <v>-1276930.1944854998</v>
      </c>
      <c r="H42" s="10"/>
    </row>
    <row r="43" spans="1:9" ht="12.75" x14ac:dyDescent="0.2">
      <c r="A43" s="70" t="s">
        <v>65</v>
      </c>
      <c r="B43" s="42"/>
      <c r="C43" s="42"/>
      <c r="D43" s="42"/>
      <c r="E43" s="42"/>
      <c r="F43" s="42"/>
      <c r="G43" s="9"/>
      <c r="H43" s="10"/>
    </row>
    <row r="44" spans="1:9" ht="12.75" x14ac:dyDescent="0.2">
      <c r="A44" s="40" t="s">
        <v>45</v>
      </c>
      <c r="B44" s="2">
        <v>622726.221701</v>
      </c>
      <c r="C44" s="2">
        <v>116084.20096784999</v>
      </c>
      <c r="D44" s="2">
        <v>10911.495920000001</v>
      </c>
      <c r="E44" s="2">
        <v>108869.68384000001</v>
      </c>
      <c r="F44" s="2">
        <v>235865.38072785002</v>
      </c>
      <c r="G44" s="3">
        <v>-386860.84097314999</v>
      </c>
      <c r="H44" s="10"/>
    </row>
    <row r="45" spans="1:9" ht="12.75" x14ac:dyDescent="0.2">
      <c r="A45" s="40" t="s">
        <v>40</v>
      </c>
      <c r="B45" s="2">
        <v>706178.22522699996</v>
      </c>
      <c r="C45" s="2">
        <v>172450.76017172477</v>
      </c>
      <c r="D45" s="2">
        <v>26076.1001</v>
      </c>
      <c r="E45" s="2">
        <v>93642.054199999999</v>
      </c>
      <c r="F45" s="2">
        <v>292168.91447172477</v>
      </c>
      <c r="G45" s="3">
        <v>-414009.31075527519</v>
      </c>
      <c r="H45" s="10"/>
    </row>
    <row r="46" spans="1:9" ht="12.75" x14ac:dyDescent="0.2">
      <c r="A46" s="40" t="s">
        <v>41</v>
      </c>
      <c r="B46" s="2">
        <v>665802.97179800004</v>
      </c>
      <c r="C46" s="2">
        <v>134376.68920995327</v>
      </c>
      <c r="D46" s="2">
        <v>17604.880620000004</v>
      </c>
      <c r="E46" s="2">
        <v>107806.09271999999</v>
      </c>
      <c r="F46" s="2">
        <v>259787.66254995327</v>
      </c>
      <c r="G46" s="3">
        <v>-406015.30924804677</v>
      </c>
      <c r="H46" s="10"/>
    </row>
    <row r="47" spans="1:9" ht="12.75" x14ac:dyDescent="0.2">
      <c r="A47" s="40" t="s">
        <v>42</v>
      </c>
      <c r="B47" s="2">
        <v>767997.82716499991</v>
      </c>
      <c r="C47" s="2">
        <v>102554.88301239998</v>
      </c>
      <c r="D47" s="2">
        <v>14586.84765</v>
      </c>
      <c r="E47" s="2">
        <v>130517.45744000001</v>
      </c>
      <c r="F47" s="2">
        <v>247659.18810239999</v>
      </c>
      <c r="G47" s="3">
        <v>-520338.63906259992</v>
      </c>
      <c r="H47" s="10"/>
    </row>
    <row r="48" spans="1:9" ht="12.75" x14ac:dyDescent="0.2">
      <c r="A48" s="52" t="s">
        <v>9</v>
      </c>
      <c r="B48" s="42">
        <f t="shared" ref="B48:G48" si="6">SUM(B44:B47)</f>
        <v>2762705.2458910001</v>
      </c>
      <c r="C48" s="42">
        <f t="shared" si="6"/>
        <v>525466.53336192807</v>
      </c>
      <c r="D48" s="42">
        <f t="shared" si="6"/>
        <v>69179.324290000004</v>
      </c>
      <c r="E48" s="42">
        <f t="shared" si="6"/>
        <v>440835.28820000007</v>
      </c>
      <c r="F48" s="42">
        <f t="shared" si="6"/>
        <v>1035481.145851928</v>
      </c>
      <c r="G48" s="9">
        <f t="shared" si="6"/>
        <v>-1727224.1000390719</v>
      </c>
      <c r="H48" s="10"/>
    </row>
    <row r="49" spans="1:9" ht="12.75" x14ac:dyDescent="0.2">
      <c r="A49" s="70" t="s">
        <v>66</v>
      </c>
      <c r="B49" s="42"/>
      <c r="C49" s="42"/>
      <c r="D49" s="42"/>
      <c r="E49" s="42"/>
      <c r="F49" s="42"/>
      <c r="G49" s="9"/>
      <c r="H49" s="10"/>
    </row>
    <row r="50" spans="1:9" ht="12.75" x14ac:dyDescent="0.2">
      <c r="A50" s="40" t="s">
        <v>45</v>
      </c>
      <c r="B50" s="2">
        <v>650160.80554199999</v>
      </c>
      <c r="C50" s="2">
        <v>98852.270482450011</v>
      </c>
      <c r="D50" s="2">
        <v>18867.572909999999</v>
      </c>
      <c r="E50" s="2">
        <v>116417.97796</v>
      </c>
      <c r="F50" s="2">
        <v>234137.82135245</v>
      </c>
      <c r="G50" s="3">
        <v>-416022.98418954998</v>
      </c>
      <c r="H50" s="10"/>
    </row>
    <row r="51" spans="1:9" ht="12.75" x14ac:dyDescent="0.2">
      <c r="A51" s="40" t="s">
        <v>40</v>
      </c>
      <c r="B51" s="2">
        <v>642310.52358299994</v>
      </c>
      <c r="C51" s="2">
        <v>148521.22260727503</v>
      </c>
      <c r="D51" s="2">
        <v>16465.982820000001</v>
      </c>
      <c r="E51" s="2">
        <v>104555.13976000001</v>
      </c>
      <c r="F51" s="2">
        <v>269542.34518727503</v>
      </c>
      <c r="G51" s="3">
        <v>-372768.17839572491</v>
      </c>
      <c r="H51" s="10"/>
    </row>
    <row r="52" spans="1:9" ht="12.75" x14ac:dyDescent="0.2">
      <c r="A52" s="40" t="s">
        <v>41</v>
      </c>
      <c r="B52" s="2">
        <v>705748.97100499994</v>
      </c>
      <c r="C52" s="2">
        <v>136414.50601089999</v>
      </c>
      <c r="D52" s="2">
        <v>23053.877349999999</v>
      </c>
      <c r="E52" s="2">
        <v>99120.627840000001</v>
      </c>
      <c r="F52" s="2">
        <v>258589.01120089999</v>
      </c>
      <c r="G52" s="3">
        <v>-447159.95980409998</v>
      </c>
      <c r="H52" s="10"/>
    </row>
    <row r="53" spans="1:9" ht="12.75" x14ac:dyDescent="0.2">
      <c r="A53" s="40" t="s">
        <v>42</v>
      </c>
      <c r="B53" s="2">
        <v>682940.73934699991</v>
      </c>
      <c r="C53" s="2">
        <v>84062.676297749975</v>
      </c>
      <c r="D53" s="2">
        <v>11973.073849999999</v>
      </c>
      <c r="E53" s="2">
        <v>117818.07292000001</v>
      </c>
      <c r="F53" s="2">
        <v>213853.82306774997</v>
      </c>
      <c r="G53" s="3">
        <v>-469086.91627924994</v>
      </c>
      <c r="H53" s="10"/>
    </row>
    <row r="54" spans="1:9" ht="12.75" x14ac:dyDescent="0.2">
      <c r="A54" s="52" t="s">
        <v>9</v>
      </c>
      <c r="B54" s="42">
        <f t="shared" ref="B54:G54" si="7">SUM(B50:B53)</f>
        <v>2681161.039477</v>
      </c>
      <c r="C54" s="42">
        <f t="shared" si="7"/>
        <v>467850.67539837502</v>
      </c>
      <c r="D54" s="42">
        <f t="shared" si="7"/>
        <v>70360.506930000003</v>
      </c>
      <c r="E54" s="42">
        <f t="shared" si="7"/>
        <v>437911.81848000002</v>
      </c>
      <c r="F54" s="42">
        <f t="shared" si="7"/>
        <v>976123.00080837496</v>
      </c>
      <c r="G54" s="9">
        <f t="shared" si="7"/>
        <v>-1705038.0386686246</v>
      </c>
      <c r="H54" s="10"/>
    </row>
    <row r="55" spans="1:9" ht="12.75" x14ac:dyDescent="0.2">
      <c r="A55" s="70" t="s">
        <v>68</v>
      </c>
      <c r="B55" s="42"/>
      <c r="C55" s="42"/>
      <c r="D55" s="42"/>
      <c r="E55" s="42"/>
      <c r="F55" s="42"/>
      <c r="G55" s="9"/>
      <c r="H55" s="10"/>
    </row>
    <row r="56" spans="1:9" ht="12.75" x14ac:dyDescent="0.2">
      <c r="A56" s="40" t="s">
        <v>45</v>
      </c>
      <c r="B56" s="2">
        <v>720442.86994899996</v>
      </c>
      <c r="C56" s="2">
        <v>85257.651994500033</v>
      </c>
      <c r="D56" s="2">
        <v>29370.672269999995</v>
      </c>
      <c r="E56" s="2">
        <v>98657.599460000012</v>
      </c>
      <c r="F56" s="2">
        <v>213285.92372450005</v>
      </c>
      <c r="G56" s="3">
        <v>-507156.9462244999</v>
      </c>
      <c r="H56" s="10"/>
    </row>
    <row r="57" spans="1:9" ht="12.75" x14ac:dyDescent="0.2">
      <c r="A57" s="40" t="s">
        <v>40</v>
      </c>
      <c r="B57" s="2">
        <v>758429.39589499997</v>
      </c>
      <c r="C57" s="2">
        <v>142211.40489535002</v>
      </c>
      <c r="D57" s="2">
        <v>19609.044760000001</v>
      </c>
      <c r="E57" s="2">
        <v>103247.29382000002</v>
      </c>
      <c r="F57" s="2">
        <v>265067.74347535003</v>
      </c>
      <c r="G57" s="3">
        <v>-493361.65241964994</v>
      </c>
      <c r="H57" s="10"/>
    </row>
    <row r="58" spans="1:9" ht="12.75" x14ac:dyDescent="0.2">
      <c r="A58" s="40" t="s">
        <v>41</v>
      </c>
      <c r="B58" s="2">
        <v>688036.13887899998</v>
      </c>
      <c r="C58" s="2">
        <v>174684.65776621524</v>
      </c>
      <c r="D58" s="2">
        <v>13865.39517</v>
      </c>
      <c r="E58" s="2">
        <v>96442.841420000012</v>
      </c>
      <c r="F58" s="2">
        <v>284992.89435621526</v>
      </c>
      <c r="G58" s="3">
        <v>-403043.24452278472</v>
      </c>
      <c r="H58" s="10"/>
    </row>
    <row r="59" spans="1:9" ht="12.75" x14ac:dyDescent="0.2">
      <c r="A59" s="40" t="s">
        <v>42</v>
      </c>
      <c r="B59" s="2">
        <v>742210.59829799994</v>
      </c>
      <c r="C59" s="2">
        <v>89303.445093361224</v>
      </c>
      <c r="D59" s="2">
        <v>12858.614319999997</v>
      </c>
      <c r="E59" s="2">
        <v>99449.07822000001</v>
      </c>
      <c r="F59" s="2">
        <v>201611.13763336121</v>
      </c>
      <c r="G59" s="3">
        <v>-540599.46066463878</v>
      </c>
      <c r="H59" s="10"/>
    </row>
    <row r="60" spans="1:9" ht="12.75" x14ac:dyDescent="0.2">
      <c r="A60" s="52" t="s">
        <v>9</v>
      </c>
      <c r="B60" s="42">
        <f t="shared" ref="B60:G60" si="8">SUM(B56:B59)</f>
        <v>2909119.003021</v>
      </c>
      <c r="C60" s="42">
        <f t="shared" si="8"/>
        <v>491457.15974942653</v>
      </c>
      <c r="D60" s="42">
        <f t="shared" si="8"/>
        <v>75703.726519999997</v>
      </c>
      <c r="E60" s="42">
        <f t="shared" si="8"/>
        <v>397796.81292000005</v>
      </c>
      <c r="F60" s="42">
        <f t="shared" si="8"/>
        <v>964957.69918942661</v>
      </c>
      <c r="G60" s="9">
        <f t="shared" si="8"/>
        <v>-1944161.3038315733</v>
      </c>
      <c r="H60" s="10"/>
    </row>
    <row r="61" spans="1:9" ht="12" customHeight="1" x14ac:dyDescent="0.2">
      <c r="A61" s="67" t="s">
        <v>48</v>
      </c>
      <c r="B61" s="2"/>
      <c r="C61" s="69"/>
      <c r="D61" s="69"/>
      <c r="E61" s="69"/>
      <c r="F61" s="2"/>
      <c r="G61" s="69"/>
      <c r="H61" s="10"/>
    </row>
    <row r="62" spans="1:9" ht="12.75" x14ac:dyDescent="0.2">
      <c r="A62" s="67" t="s">
        <v>63</v>
      </c>
      <c r="B62" s="69"/>
      <c r="C62" s="69"/>
      <c r="D62" s="69"/>
      <c r="E62" s="69"/>
      <c r="F62" s="69"/>
      <c r="G62" s="69"/>
      <c r="H62" s="10"/>
    </row>
    <row r="63" spans="1:9" ht="18.75" customHeight="1" x14ac:dyDescent="0.2">
      <c r="A63" s="67" t="s">
        <v>64</v>
      </c>
      <c r="B63" s="69"/>
      <c r="C63" s="69"/>
      <c r="D63" s="69"/>
      <c r="E63" s="69"/>
      <c r="F63" s="69"/>
      <c r="G63" s="69"/>
      <c r="H63" s="10"/>
    </row>
    <row r="64" spans="1:9" ht="12.75" x14ac:dyDescent="0.2">
      <c r="A64" s="40"/>
      <c r="B64" s="2"/>
      <c r="C64" s="2"/>
      <c r="D64" s="2"/>
      <c r="E64" s="2"/>
      <c r="F64" s="2"/>
      <c r="G64" s="38"/>
      <c r="H64" s="31"/>
      <c r="I64" s="29"/>
    </row>
    <row r="65" spans="1:11" ht="12.75" x14ac:dyDescent="0.2">
      <c r="A65" s="40"/>
      <c r="B65" s="2"/>
      <c r="C65" s="2"/>
      <c r="D65" s="2"/>
      <c r="E65" s="2"/>
      <c r="F65" s="2"/>
      <c r="G65" s="3"/>
      <c r="H65" s="31"/>
      <c r="I65" s="29"/>
    </row>
    <row r="66" spans="1:11" ht="12.75" x14ac:dyDescent="0.2">
      <c r="A66" s="40"/>
      <c r="B66" s="2"/>
      <c r="C66" s="2"/>
      <c r="D66" s="2"/>
      <c r="E66" s="2"/>
      <c r="F66" s="2"/>
      <c r="G66" s="3"/>
      <c r="H66" s="31"/>
      <c r="I66" s="29"/>
    </row>
    <row r="67" spans="1:11" ht="12.75" x14ac:dyDescent="0.2">
      <c r="A67" s="40"/>
      <c r="B67" s="2"/>
      <c r="C67" s="2"/>
      <c r="D67" s="2"/>
      <c r="E67" s="2"/>
      <c r="F67" s="2"/>
      <c r="G67" s="3"/>
      <c r="H67" s="31"/>
      <c r="I67" s="29"/>
      <c r="J67" s="28"/>
      <c r="K67" s="28"/>
    </row>
    <row r="68" spans="1:11" ht="15" customHeight="1" x14ac:dyDescent="0.2">
      <c r="A68" s="52"/>
      <c r="B68" s="42"/>
      <c r="C68" s="42"/>
      <c r="D68" s="42"/>
      <c r="E68" s="42"/>
      <c r="F68" s="42"/>
      <c r="G68" s="9"/>
      <c r="H68" s="10"/>
      <c r="J68" s="28"/>
      <c r="K68" s="28"/>
    </row>
    <row r="69" spans="1:11" ht="18.75" customHeight="1" x14ac:dyDescent="0.2">
      <c r="A69" s="53"/>
      <c r="B69" s="42"/>
      <c r="C69" s="42"/>
      <c r="D69" s="42"/>
      <c r="E69" s="42"/>
      <c r="F69" s="42"/>
      <c r="G69" s="44"/>
      <c r="H69" s="10"/>
    </row>
    <row r="70" spans="1:11" ht="16.5" customHeight="1" x14ac:dyDescent="0.2">
      <c r="A70" s="40"/>
      <c r="B70" s="2"/>
      <c r="C70" s="2"/>
      <c r="D70" s="2"/>
      <c r="E70" s="2"/>
      <c r="F70" s="2"/>
      <c r="G70" s="3"/>
      <c r="H70" s="10"/>
    </row>
    <row r="71" spans="1:11" ht="12.75" x14ac:dyDescent="0.2">
      <c r="A71" s="40"/>
      <c r="B71" s="2"/>
      <c r="C71" s="2"/>
      <c r="D71" s="2"/>
      <c r="E71" s="2"/>
      <c r="F71" s="2"/>
      <c r="G71" s="3"/>
      <c r="H71" s="10"/>
    </row>
    <row r="72" spans="1:11" ht="12.75" x14ac:dyDescent="0.2">
      <c r="A72" s="40"/>
      <c r="B72" s="2"/>
      <c r="C72" s="2"/>
      <c r="D72" s="2"/>
      <c r="E72" s="2"/>
      <c r="F72" s="2"/>
      <c r="G72" s="3"/>
      <c r="H72" s="10"/>
    </row>
    <row r="73" spans="1:11" ht="12.75" x14ac:dyDescent="0.2">
      <c r="A73" s="40"/>
      <c r="B73" s="2"/>
      <c r="C73" s="2"/>
      <c r="D73" s="2"/>
      <c r="E73" s="2"/>
      <c r="F73" s="2"/>
      <c r="G73" s="3"/>
      <c r="H73" s="10"/>
    </row>
    <row r="74" spans="1:11" ht="12.75" x14ac:dyDescent="0.2">
      <c r="A74" s="52"/>
      <c r="B74" s="2"/>
      <c r="C74" s="42"/>
      <c r="D74" s="42"/>
      <c r="E74" s="42"/>
      <c r="F74" s="42"/>
      <c r="G74" s="9"/>
      <c r="H74" s="10"/>
    </row>
    <row r="75" spans="1:11" ht="18.75" customHeight="1" x14ac:dyDescent="0.2">
      <c r="A75" s="53"/>
      <c r="B75" s="2"/>
      <c r="C75" s="42"/>
      <c r="D75" s="42"/>
      <c r="E75" s="42"/>
      <c r="F75" s="42"/>
      <c r="G75" s="44"/>
      <c r="H75" s="10"/>
    </row>
    <row r="76" spans="1:11" ht="14.25" customHeight="1" x14ac:dyDescent="0.2">
      <c r="A76" s="40"/>
      <c r="B76" s="2"/>
      <c r="C76" s="2"/>
      <c r="D76" s="2"/>
      <c r="E76" s="2"/>
      <c r="F76" s="2"/>
      <c r="G76" s="3"/>
      <c r="H76" s="10"/>
    </row>
    <row r="77" spans="1:11" ht="14.25" customHeight="1" x14ac:dyDescent="0.2">
      <c r="A77" s="40"/>
      <c r="B77" s="2"/>
      <c r="C77" s="2"/>
      <c r="D77" s="2"/>
      <c r="E77" s="2"/>
      <c r="F77" s="2"/>
      <c r="G77" s="3"/>
      <c r="H77" s="10"/>
    </row>
    <row r="78" spans="1:11" ht="14.25" customHeight="1" x14ac:dyDescent="0.2">
      <c r="A78" s="40"/>
      <c r="B78" s="2"/>
      <c r="C78" s="2"/>
      <c r="D78" s="2"/>
      <c r="E78" s="2"/>
      <c r="F78" s="2"/>
      <c r="G78" s="3"/>
      <c r="H78" s="10"/>
      <c r="I78" s="3"/>
    </row>
    <row r="79" spans="1:11" ht="14.25" customHeight="1" x14ac:dyDescent="0.2">
      <c r="A79" s="40"/>
      <c r="B79" s="2"/>
      <c r="C79" s="2"/>
      <c r="D79" s="2"/>
      <c r="E79" s="2"/>
      <c r="F79" s="2"/>
      <c r="G79" s="3"/>
      <c r="H79" s="10"/>
    </row>
    <row r="80" spans="1:11" ht="12.75" x14ac:dyDescent="0.2">
      <c r="A80" s="52"/>
      <c r="B80" s="2"/>
      <c r="C80" s="42"/>
      <c r="D80" s="42"/>
      <c r="E80" s="42"/>
      <c r="F80" s="42"/>
      <c r="G80" s="9"/>
      <c r="H80" s="10"/>
    </row>
    <row r="81" spans="1:8" ht="12.75" x14ac:dyDescent="0.2">
      <c r="A81" s="53"/>
      <c r="B81" s="2"/>
      <c r="C81" s="42"/>
      <c r="D81" s="42"/>
      <c r="E81" s="42"/>
      <c r="F81" s="42"/>
      <c r="G81" s="9"/>
      <c r="H81" s="10"/>
    </row>
    <row r="82" spans="1:8" ht="14.25" customHeight="1" x14ac:dyDescent="0.2">
      <c r="A82" s="40"/>
      <c r="B82" s="2"/>
      <c r="C82" s="2"/>
      <c r="D82" s="2"/>
      <c r="E82" s="2"/>
      <c r="F82" s="2"/>
      <c r="G82" s="3"/>
      <c r="H82" s="10"/>
    </row>
    <row r="83" spans="1:8" ht="14.25" customHeight="1" x14ac:dyDescent="0.2">
      <c r="A83" s="40"/>
      <c r="B83" s="2"/>
      <c r="C83" s="2"/>
      <c r="D83" s="2"/>
      <c r="E83" s="2"/>
      <c r="F83" s="2"/>
      <c r="G83" s="3"/>
      <c r="H83" s="10"/>
    </row>
    <row r="84" spans="1:8" ht="14.25" customHeight="1" x14ac:dyDescent="0.2">
      <c r="A84" s="40"/>
      <c r="B84" s="2"/>
      <c r="C84" s="2"/>
      <c r="D84" s="2"/>
      <c r="E84" s="2"/>
      <c r="F84" s="2"/>
      <c r="G84" s="3"/>
      <c r="H84" s="10"/>
    </row>
    <row r="85" spans="1:8" ht="14.25" customHeight="1" x14ac:dyDescent="0.2">
      <c r="A85" s="40"/>
      <c r="B85" s="2"/>
      <c r="C85" s="2"/>
      <c r="D85" s="2"/>
      <c r="E85" s="2"/>
      <c r="F85" s="2"/>
      <c r="G85" s="3"/>
      <c r="H85" s="10"/>
    </row>
    <row r="86" spans="1:8" ht="12.75" x14ac:dyDescent="0.2">
      <c r="A86" s="52"/>
      <c r="B86" s="42"/>
      <c r="C86" s="42"/>
      <c r="D86" s="42"/>
      <c r="E86" s="42"/>
      <c r="F86" s="42"/>
      <c r="G86" s="9"/>
      <c r="H86" s="10"/>
    </row>
    <row r="87" spans="1:8" ht="14.25" customHeight="1" x14ac:dyDescent="0.2">
      <c r="A87" s="68"/>
      <c r="B87" s="42"/>
      <c r="C87" s="2"/>
      <c r="D87" s="2"/>
      <c r="E87" s="2"/>
      <c r="F87" s="2"/>
      <c r="G87" s="3"/>
      <c r="H87" s="10"/>
    </row>
    <row r="88" spans="1:8" ht="14.25" customHeight="1" x14ac:dyDescent="0.2">
      <c r="A88" s="40"/>
      <c r="B88" s="2"/>
      <c r="C88" s="2"/>
      <c r="D88" s="2"/>
      <c r="E88" s="2"/>
      <c r="F88" s="2"/>
      <c r="G88" s="3"/>
      <c r="H88" s="10"/>
    </row>
    <row r="89" spans="1:8" ht="16.5" customHeight="1" x14ac:dyDescent="0.2">
      <c r="A89" s="67"/>
      <c r="B89" s="2"/>
      <c r="C89" s="69"/>
      <c r="D89" s="69"/>
      <c r="E89" s="69"/>
      <c r="F89" s="69"/>
      <c r="G89" s="69"/>
      <c r="H89" s="10"/>
    </row>
    <row r="90" spans="1:8" ht="15" customHeight="1" x14ac:dyDescent="0.2">
      <c r="A90" s="67"/>
      <c r="B90" s="69"/>
      <c r="C90" s="69"/>
      <c r="D90" s="69"/>
      <c r="E90" s="69"/>
      <c r="F90" s="69"/>
      <c r="G90" s="69"/>
      <c r="H90" s="10"/>
    </row>
    <row r="91" spans="1:8" ht="15.75" customHeight="1" x14ac:dyDescent="0.2">
      <c r="A91" s="67"/>
      <c r="B91" s="69"/>
      <c r="C91" s="69"/>
      <c r="D91" s="69"/>
      <c r="E91" s="69"/>
      <c r="F91" s="69"/>
      <c r="G91" s="69"/>
    </row>
    <row r="92" spans="1:8" ht="12.75" x14ac:dyDescent="0.2">
      <c r="A92" s="2"/>
      <c r="B92" s="69"/>
      <c r="C92"/>
      <c r="D92"/>
      <c r="E92"/>
      <c r="F92"/>
      <c r="G92"/>
    </row>
    <row r="93" spans="1:8" ht="12.75" x14ac:dyDescent="0.2">
      <c r="A93" s="10"/>
      <c r="B93"/>
      <c r="C93" s="10"/>
      <c r="D93" s="10"/>
      <c r="E93" s="10"/>
      <c r="F93" s="10"/>
      <c r="G93" s="10"/>
    </row>
    <row r="94" spans="1:8" ht="12.75" x14ac:dyDescent="0.2">
      <c r="A94" s="10"/>
      <c r="B94" s="10"/>
      <c r="C94" s="10"/>
      <c r="D94" s="10"/>
      <c r="E94" s="10"/>
      <c r="F94" s="10"/>
      <c r="G94" s="10"/>
    </row>
    <row r="95" spans="1:8" ht="12.75" x14ac:dyDescent="0.2">
      <c r="A95" s="10"/>
      <c r="B95" s="10"/>
      <c r="C95" s="10"/>
      <c r="D95" s="10"/>
      <c r="E95" s="10"/>
      <c r="F95" s="10"/>
      <c r="G95" s="10"/>
    </row>
    <row r="96" spans="1:8" ht="12.75" x14ac:dyDescent="0.2">
      <c r="A96" s="10"/>
      <c r="B96" s="10"/>
      <c r="C96" s="10"/>
      <c r="D96" s="10"/>
      <c r="E96" s="10"/>
      <c r="F96" s="10"/>
      <c r="G96" s="10"/>
    </row>
    <row r="97" spans="2:2" ht="12.75" x14ac:dyDescent="0.2">
      <c r="B97" s="10"/>
    </row>
  </sheetData>
  <mergeCells count="1">
    <mergeCell ref="C4:E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7</vt:i4>
      </vt:variant>
    </vt:vector>
  </HeadingPairs>
  <TitlesOfParts>
    <vt:vector size="11" baseType="lpstr">
      <vt:lpstr>1970-2001</vt:lpstr>
      <vt:lpstr>2002-2008</vt:lpstr>
      <vt:lpstr>2009-2015</vt:lpstr>
      <vt:lpstr>2016-2024</vt:lpstr>
      <vt:lpstr>'2002-2008'!Print_Area</vt:lpstr>
      <vt:lpstr>'2009-2015'!Print_Area</vt:lpstr>
      <vt:lpstr>'2002-2008'!Print_Area_MI</vt:lpstr>
      <vt:lpstr>'2009-2015'!Print_Area_MI</vt:lpstr>
      <vt:lpstr>'1970-2001'!Print_Titles</vt:lpstr>
      <vt:lpstr>'2002-2008'!Print_Titles</vt:lpstr>
      <vt:lpstr>'2009-2015'!Print_Titles</vt:lpstr>
    </vt:vector>
  </TitlesOfParts>
  <Company>Central Bank Of Belize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elstonp</dc:creator>
  <cp:lastModifiedBy>Bryan Grant</cp:lastModifiedBy>
  <cp:lastPrinted>2015-07-23T15:07:35Z</cp:lastPrinted>
  <dcterms:created xsi:type="dcterms:W3CDTF">2001-12-20T15:57:32Z</dcterms:created>
  <dcterms:modified xsi:type="dcterms:W3CDTF">2025-03-20T15:57:32Z</dcterms:modified>
</cp:coreProperties>
</file>